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activeTab="0"/>
  </bookViews>
  <sheets>
    <sheet name="Титульный лист" sheetId="1" r:id="rId1"/>
    <sheet name="СВОД 2014" sheetId="2" r:id="rId2"/>
  </sheets>
  <definedNames>
    <definedName name="_Otchet_Period_Source__AT_ObjectName">'Титульный лист'!$B$15</definedName>
  </definedNames>
  <calcPr fullCalcOnLoad="1"/>
</workbook>
</file>

<file path=xl/sharedStrings.xml><?xml version="1.0" encoding="utf-8"?>
<sst xmlns="http://schemas.openxmlformats.org/spreadsheetml/2006/main" count="343" uniqueCount="251">
  <si>
    <t>1.3.1.</t>
  </si>
  <si>
    <t xml:space="preserve"> осуществление первичного воинского учета на территориях, где отсутствуют военные  комиссариаты</t>
  </si>
  <si>
    <t>0502, 0113</t>
  </si>
  <si>
    <t>Постановление главы администрации "Об уиверждении муниципальной целевой программы " Обеспечение пожарной безопсности на территории МО "Гончаровское сельское поселение" на 2011-2013г. №44 от 08.10.2010г. с измененими от от 22.03.2011 №17, от 24.06.2011г. №43, 01.12.2011г. №105</t>
  </si>
  <si>
    <t xml:space="preserve">Реестр расходных обязательств </t>
  </si>
  <si>
    <t xml:space="preserve">МО "Гончаровское сельское поселение" Выборгского района ленинградской области </t>
  </si>
  <si>
    <t>(свод)</t>
  </si>
  <si>
    <t>1.1.15</t>
  </si>
  <si>
    <t>РП-А-1500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</si>
  <si>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</si>
  <si>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Постановление главы администрации "О порядке расходования средств резервного фонда администрации МО "Гончаровское сельское поселение"№42а от 08.02.2006, №464 от 20.07.2006 </t>
  </si>
  <si>
    <t>0113, 0501</t>
  </si>
  <si>
    <t>0409,0503</t>
  </si>
  <si>
    <t>1.1.13</t>
  </si>
  <si>
    <t>1.1.14</t>
  </si>
  <si>
    <t>1.1.16</t>
  </si>
  <si>
    <t>РП-Г-1000</t>
  </si>
  <si>
    <t>Иные расходные обязательства, исполняемые за счет собственных доходов</t>
  </si>
  <si>
    <t>9999</t>
  </si>
  <si>
    <t>Постановление главы администрации "Об утверждении муниципальной целевой программы "Энергосбережения и повышения энергетической эффективности на территории МО "Гончаровское сельское поселение" Выборгского района Ленинградской области" №84 от 12.10.2011</t>
  </si>
  <si>
    <t>0113</t>
  </si>
  <si>
    <t>0111,0309</t>
  </si>
  <si>
    <t>1101</t>
  </si>
  <si>
    <t>Решение Совета депутатов об утверждении Положения о муниципальной службе в МО "Гончаровское сельское поселение" №16\4 от 20.05.2007</t>
  </si>
  <si>
    <t>Решение Совета депутатов "Об определении официального органа печати МО "Гончаровское сельское поселение" №3 от 19.10.2005</t>
  </si>
  <si>
    <t xml:space="preserve"> Постановление Правительства Ленинградской области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объектах"№126 от 05.06.2007</t>
  </si>
  <si>
    <t>Постановление главы администрации "Об организационно-правовом, финансовом, материально-техническом обеспечения первичных мер пожарной безопасности в границах поселения" №204 от 03.05.2007</t>
  </si>
  <si>
    <t>Постановление Правительства Ленинградской области "Об утверждении Методических рекомендаций по исполнению муниципальными образованиями Ленинградской области полномочий в сфере культуры" №72 от 20.03.2006</t>
  </si>
  <si>
    <t>Постановление главы администрации о создании муниципального учреждения культуры МУК КИЦ "Гармонии" №1 от 11.01.2006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</si>
  <si>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№15\1 от 18.04.2007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</si>
  <si>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 №15\1 от 18.04.2007</t>
  </si>
  <si>
    <t xml:space="preserve">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</si>
  <si>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>Решение Совета депутатов об утверждении Правил содержания и обеспечения санитарного состояния территории  МО "Гончаровского сельского поселения" №15/1 от 18.04.2007</t>
  </si>
  <si>
    <t>Постановление Правительства Ленинградской области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 №191 от 21.06.2006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</si>
  <si>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</si>
  <si>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</si>
  <si>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</si>
  <si>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</si>
  <si>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</si>
  <si>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</si>
  <si>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</si>
  <si>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</si>
  <si>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 xml:space="preserve">    </t>
  </si>
  <si>
    <t xml:space="preserve">   </t>
  </si>
  <si>
    <t xml:space="preserve">  </t>
  </si>
  <si>
    <t>1.1.2.</t>
  </si>
  <si>
    <t>1.1.5.</t>
  </si>
  <si>
    <t>1.1.6.</t>
  </si>
  <si>
    <t>1.1.7.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</si>
  <si>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</si>
  <si>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</si>
  <si>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</si>
  <si>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1.1.9.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</si>
  <si>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</si>
  <si>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</si>
  <si>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</si>
  <si>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</si>
  <si>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</si>
  <si>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</si>
  <si>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</si>
  <si>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</si>
  <si>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</si>
  <si>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</si>
  <si>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>участие в предупреждении и ликвидации последствий чрезвычайных ситуаций в границах поселения</t>
  </si>
  <si>
    <t>РП-А-1600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</si>
  <si>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</si>
  <si>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</si>
  <si>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</si>
  <si>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</si>
  <si>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организация сбора и вывоза бытовых отходов и мусора</t>
  </si>
  <si>
    <t>РП-А-2700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</si>
  <si>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</si>
  <si>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</si>
  <si>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организация освещения улиц и установки указателей с названиями улиц и номерами домов</t>
  </si>
  <si>
    <t>РП-А-3000</t>
  </si>
  <si>
    <t>организация ритуальных услуг и содержание мест захоронения</t>
  </si>
  <si>
    <t>РП-А-3100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</si>
  <si>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</si>
  <si>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</si>
  <si>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</si>
  <si>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</si>
  <si>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</si>
  <si>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</si>
  <si>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ИТОГО расходные обязательства поселений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</si>
  <si>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</si>
  <si>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</si>
  <si>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</si>
  <si>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</si>
  <si>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</si>
  <si>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</si>
  <si>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</si>
  <si>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</si>
  <si>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</si>
  <si>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</si>
  <si>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</si>
  <si>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</si>
  <si>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</si>
  <si>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</si>
  <si>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</si>
  <si>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</si>
  <si>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</si>
  <si>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</si>
  <si>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</si>
  <si>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</si>
  <si>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</si>
  <si>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</si>
  <si>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</si>
  <si>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</si>
  <si>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</si>
  <si>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</si>
  <si>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</si>
  <si>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</si>
  <si>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</si>
  <si>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</si>
  <si>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</si>
  <si>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</si>
  <si>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</si>
  <si>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</si>
  <si>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</si>
  <si>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</si>
  <si>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</si>
  <si>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</si>
  <si>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</si>
  <si>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</si>
  <si>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</si>
  <si>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</si>
  <si>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</si>
  <si>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</si>
  <si>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1.3.</t>
  </si>
  <si>
    <t>Глава администрации:                               Симонов А.В.</t>
  </si>
  <si>
    <t>МО "Гончаровское сельское поселение"</t>
  </si>
  <si>
    <t>Текущий финансовый год:</t>
  </si>
  <si>
    <t>Очередной финансовый год:</t>
  </si>
  <si>
    <t>Плановый период:</t>
  </si>
  <si>
    <t>Выборгского района Ленинградской области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</si>
  <si>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</t>
  </si>
  <si>
    <t>отчетный финансовый год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</si>
  <si>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</si>
  <si>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Постановление от 28-04-2006 258 "О субвенциях на осуществление полномочий по первичному воинскому учету на территориях, где отсутствуют военные комиссариаты"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</si>
  <si>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</si>
  <si>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1.1.18</t>
  </si>
  <si>
    <t>РП-А-8200</t>
  </si>
  <si>
    <t>0113, 0503</t>
  </si>
  <si>
    <t>РП-А-2900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</si>
  <si>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</t>
  </si>
  <si>
    <t>0314</t>
  </si>
  <si>
    <t>РП-А-0800</t>
  </si>
  <si>
    <t>0106</t>
  </si>
  <si>
    <t>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№39 от 25.05.2010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</si>
  <si>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</si>
  <si>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1.4.</t>
  </si>
  <si>
    <t>1.4.1</t>
  </si>
  <si>
    <t>РП-Г</t>
  </si>
  <si>
    <t>1.3.2</t>
  </si>
  <si>
    <t>РП-А-3900</t>
  </si>
  <si>
    <t>РП-А-0400</t>
  </si>
  <si>
    <t xml:space="preserve">запланировано </t>
  </si>
  <si>
    <t xml:space="preserve">фактически исполнено  </t>
  </si>
  <si>
    <t>1.1.3</t>
  </si>
  <si>
    <t>1.1.4</t>
  </si>
  <si>
    <t>0107</t>
  </si>
  <si>
    <t>1.1.10.</t>
  </si>
  <si>
    <t>1.1.11.</t>
  </si>
  <si>
    <t>1.1.12.</t>
  </si>
  <si>
    <t>1.1.17</t>
  </si>
  <si>
    <t>1.1.19</t>
  </si>
  <si>
    <t>1.1.20</t>
  </si>
  <si>
    <t>1.1.21.</t>
  </si>
  <si>
    <t>1.1.22.</t>
  </si>
  <si>
    <t>1.1.23</t>
  </si>
  <si>
    <t>организация и осуществление мероприятий по работе с детьми и молодежью в поселении</t>
  </si>
  <si>
    <t>0707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</si>
  <si>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</si>
  <si>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Решение Совета депутатов "Об утверждении Положения "Об организации и осуществлении первичного воинского учета граждан на территории МО "Гонсаровское сельское поселение"  №41\2 от 26.06.2009</t>
  </si>
  <si>
    <t xml:space="preserve">текущий финансовый год </t>
  </si>
  <si>
    <t>0104, 0113</t>
  </si>
  <si>
    <t>Решение совета депутатов "Об утверждении Положения о казне МО "Гончаровское сельское поселение" №4\4 от 19.05.2006</t>
  </si>
  <si>
    <t>0102,0103,0104, 0113,1001, 1301</t>
  </si>
  <si>
    <t>2017-2018</t>
  </si>
  <si>
    <t>на 2014-2018гг.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</si>
  <si>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</si>
  <si>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очередной финансовый год  16</t>
  </si>
  <si>
    <t>финансовый год +1  17</t>
  </si>
  <si>
    <t>финансовый год +2    18</t>
  </si>
  <si>
    <t>Гл.бухгалтер:                                          Лукьянова И.В.</t>
  </si>
  <si>
    <t>08.10.2003, не установлен
01.06.2007, не установлен</t>
  </si>
  <si>
    <t>19.04.2008, не установлен</t>
  </si>
  <si>
    <t>глава 5</t>
  </si>
  <si>
    <t>08.10.2003, не установлен</t>
  </si>
  <si>
    <t>Областной закон Ленинградской области от 15.03.2012 №20-оз "О муниципальных выборах в Ленинградской области"</t>
  </si>
  <si>
    <t>27.03.2012, не установлен</t>
  </si>
  <si>
    <t>Федеральный закон от 06-10-2003 №131-ФЗ "Об общих принципах организации местного самоуправления в Российской Федерации"</t>
  </si>
  <si>
    <t>Федеральный закон от 02-03-2007 №25-ФЗ "О муниципальной службе в Российской Федерации"</t>
  </si>
  <si>
    <t>Областной закон от 11-03-2008 №14-ОЗ "О правовом регулировании муниципальной службы в Ленинградской области"</t>
  </si>
  <si>
    <t>с 12.02.2014 по 31.12.2007</t>
  </si>
  <si>
    <t xml:space="preserve"> с 12.02.2014 по 31.12.2017</t>
  </si>
  <si>
    <t>Распоряжение Правительства Ленинградской области от 31.01.2007г., № 30-р " О мерах противодействию терроризму на территории Ленинградской области"</t>
  </si>
  <si>
    <t>31.01.2007, не установлен</t>
  </si>
  <si>
    <t>23.07.2007, не установлен</t>
  </si>
  <si>
    <t>Федеральный закон от 21-12-1994 №69-ФЗ "О пожарной безопасности"</t>
  </si>
  <si>
    <t>05.01.1995, не установлен</t>
  </si>
  <si>
    <t>Закон Ленинградской области "О пожарной безопасности Ленинградской области" №169-оз от 25.12.2006</t>
  </si>
  <si>
    <t>08.01.2007, не установлен</t>
  </si>
  <si>
    <t>Федеральный закон от 29-12-1994 №78-ФЗ "О библиотечном деле"</t>
  </si>
  <si>
    <t>02.01.1995, не установлен</t>
  </si>
  <si>
    <t>20.03.2006, не установлен</t>
  </si>
  <si>
    <t>Федеральный закон от 09-10-1992 №3612-1 "Основы законодательства о культуре"</t>
  </si>
  <si>
    <t>17.11.1992, не установлен</t>
  </si>
  <si>
    <t>Федеральный закон от 04.12.2007, №329-ФЗ "О физической культуре и спорте"</t>
  </si>
  <si>
    <t>30.03.2008, не установлен</t>
  </si>
  <si>
    <t>Постановление Правительства Ленинградской области от 14.11.2013 №401 "Об утверждении государственной программы Ленинградской области "Развитие физической культуры и спорта в Ленинградской области"</t>
  </si>
  <si>
    <t>с 14.02.2014 по 31.12.2018</t>
  </si>
  <si>
    <t>14, 19, 21</t>
  </si>
  <si>
    <t>14, 18</t>
  </si>
  <si>
    <t xml:space="preserve">  4, 14</t>
  </si>
  <si>
    <t xml:space="preserve">  5, 14</t>
  </si>
  <si>
    <t xml:space="preserve">  6,  14</t>
  </si>
  <si>
    <t>14,7.1</t>
  </si>
  <si>
    <t xml:space="preserve">  8, 14</t>
  </si>
  <si>
    <t xml:space="preserve">  9, 14</t>
  </si>
  <si>
    <t xml:space="preserve">  11, 14</t>
  </si>
  <si>
    <t xml:space="preserve">  12, 14</t>
  </si>
  <si>
    <t>14, 14</t>
  </si>
  <si>
    <t>14, 15</t>
  </si>
  <si>
    <t>14, 21</t>
  </si>
  <si>
    <t>14, 22</t>
  </si>
  <si>
    <t>Областной закон Ленинградской области от 30.04.2009 №36-оз "О развитиии малого и среднего предпринимательства на территории Ленинградской области"</t>
  </si>
  <si>
    <t>30.05.2009, не установлен</t>
  </si>
  <si>
    <t>Федеральный закон от 06.10.2003г. №131-ФЗ"Об общих принципах организации местного самоуправления в Российской Федерации"</t>
  </si>
  <si>
    <t>14, 30</t>
  </si>
  <si>
    <t>27.12.2011, не установлен</t>
  </si>
  <si>
    <t>Областной закон Ленинградской области от 13.12.2011 №105-оз "О государственной молодежной политике в Ленинградской области"</t>
  </si>
  <si>
    <t>Постановление от 28-04-2006 №258 "О субвенциях на осуществление полномочий по первичному воинскому учету на территориях, где отсутствуют военные комиссариаты"</t>
  </si>
  <si>
    <t>19, 1</t>
  </si>
  <si>
    <t>30.06.2006, не установлен</t>
  </si>
  <si>
    <t>1, 19</t>
  </si>
  <si>
    <t>19.10.2005, не установлен</t>
  </si>
  <si>
    <t xml:space="preserve">Постановление главы администрации " Об утверждении Положения о Гончаровском муниципальном звене, Выборгского звена Ленинградской областной подсистемы единой Государственной  системы  предупреждения и ликвидации ЧС"  
Постановление главы администрации "О порядке расходования средств резервного фонда администрации МО "Гончаровское сельское поселение"№42а от 08.02.2006, №464 от 20.07.2006                                                                                                                                                                          </t>
  </si>
  <si>
    <t>Постановление главы администрации о создании муниципального учреждения культуры МУК КИЦ "Гармонии" №1 от 11.01.2006
Постановление главы администрации "О финансировании мероприятий, направленных на спорт и физическую культуру населения МО "Гончаровское сельское поселение" №67 от 24.06.2009</t>
  </si>
  <si>
    <t>11.01.2006, не установлен</t>
  </si>
  <si>
    <t xml:space="preserve">11.01.2006, не установлен   </t>
  </si>
  <si>
    <t>Соглашение о передаче осуществления части полномочий Поселения Муниципальному району от 19.12.2014г.</t>
  </si>
  <si>
    <t>с 01.01.2015 по 31.12.2015</t>
  </si>
  <si>
    <t>Решение совета депутатов "Об утверждении Положения о казне МО "Гончаровское сельское поселение" №4\4 от 19.05.2006
Соглашение о передаче осуществления части полномочий Поселения Муниципальному району от 19.12.2014г.</t>
  </si>
  <si>
    <t xml:space="preserve">Постановление Правительства Ленинградской области от 14.11.2013 №397 "Об утверждении государственной программы Ленинградской области "Развитие автомобильных дорог Ленинградской области"
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 </t>
  </si>
  <si>
    <t>Постановление Правительства Ленинградской области от 14.11.2013 № 407 " Об утверждениии государственной программы Ленинградской области "Обеспечение качественным жильем граждан на территории Ленингралдской области"
Областной закон об утверждении перечней имущества, передаваемого от МО "Выборгский район" в муниципальную собственность МО "Гончаровское сельское поселение" Распоряжение главы администрации "Об утверждении перечня имущества, находящегося в казне МО "Гончаровское сельское поселение" №119 от 30.12.2009</t>
  </si>
  <si>
    <t xml:space="preserve">
с 01.01.2015 по 31.12.2016</t>
  </si>
  <si>
    <t>РП-В-0700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</si>
  <si>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</si>
  <si>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Муниципальная программа "Развитие автомобильных дорог МО "Гончаровское сльское поселение" на 2015-2017 годы  (утверждена постановлением администрации МО "Гончаровское сельское поселение" Выборгского района Ленинградской области от 30.09.2014 года №131)</t>
  </si>
  <si>
    <t>Муниципальная программа "Обеспечение качественным жильем граждан на территории  МО "Гончаровское сльское поселение" на 2015-2017 годы  (утверждена постановлением администрации МО "Гончаровское сельское поселение" Выборгского района Ленинградской области от 29.09.2014 года №128)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</si>
</sst>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165" fontId="4" fillId="32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66" fontId="4" fillId="3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2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32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32" borderId="10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49" fontId="11" fillId="0" borderId="18" xfId="0" applyNumberFormat="1" applyFont="1" applyBorder="1" applyAlignment="1">
      <alignment horizontal="center" vertical="center" wrapText="1"/>
    </xf>
    <xf numFmtId="166" fontId="11" fillId="0" borderId="19" xfId="0" applyNumberFormat="1" applyFont="1" applyFill="1" applyBorder="1" applyAlignment="1">
      <alignment horizontal="center" vertical="center" wrapText="1"/>
    </xf>
    <xf numFmtId="166" fontId="11" fillId="32" borderId="1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66" fontId="11" fillId="0" borderId="20" xfId="0" applyNumberFormat="1" applyFont="1" applyFill="1" applyBorder="1" applyAlignment="1">
      <alignment horizontal="center" vertical="center" wrapText="1"/>
    </xf>
    <xf numFmtId="166" fontId="11" fillId="32" borderId="2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14" fontId="11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66" fontId="11" fillId="0" borderId="23" xfId="0" applyNumberFormat="1" applyFont="1" applyFill="1" applyBorder="1" applyAlignment="1">
      <alignment horizontal="center" vertical="center" wrapText="1"/>
    </xf>
    <xf numFmtId="166" fontId="11" fillId="32" borderId="23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165" fontId="11" fillId="32" borderId="19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166" fontId="11" fillId="32" borderId="17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0" applyFont="1" applyFill="1" applyBorder="1" applyAlignment="1">
      <alignment horizontal="center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right" vertical="top" wrapText="1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6" fontId="11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7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/>
    </xf>
    <xf numFmtId="166" fontId="11" fillId="0" borderId="14" xfId="0" applyNumberFormat="1" applyFont="1" applyFill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11" fillId="0" borderId="15" xfId="0" applyNumberFormat="1" applyFont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/>
    </xf>
    <xf numFmtId="166" fontId="11" fillId="32" borderId="14" xfId="0" applyNumberFormat="1" applyFont="1" applyFill="1" applyBorder="1" applyAlignment="1">
      <alignment horizontal="center" vertical="center" wrapText="1"/>
    </xf>
    <xf numFmtId="166" fontId="11" fillId="32" borderId="15" xfId="0" applyNumberFormat="1" applyFont="1" applyFill="1" applyBorder="1" applyAlignment="1">
      <alignment horizontal="center" vertical="center" wrapText="1"/>
    </xf>
    <xf numFmtId="166" fontId="11" fillId="32" borderId="17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11" fillId="32" borderId="14" xfId="0" applyNumberFormat="1" applyFont="1" applyFill="1" applyBorder="1" applyAlignment="1">
      <alignment horizontal="center" vertical="center" wrapText="1"/>
    </xf>
    <xf numFmtId="0" fontId="11" fillId="32" borderId="15" xfId="0" applyNumberFormat="1" applyFont="1" applyFill="1" applyBorder="1" applyAlignment="1">
      <alignment horizontal="center" vertical="center" wrapText="1"/>
    </xf>
    <xf numFmtId="0" fontId="11" fillId="32" borderId="17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 readingOrder="1"/>
    </xf>
    <xf numFmtId="0" fontId="5" fillId="0" borderId="17" xfId="0" applyFont="1" applyBorder="1" applyAlignment="1">
      <alignment horizontal="left" vertical="center" wrapText="1" readingOrder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65" fontId="11" fillId="32" borderId="14" xfId="0" applyNumberFormat="1" applyFont="1" applyFill="1" applyBorder="1" applyAlignment="1">
      <alignment horizontal="center" vertical="center" wrapText="1"/>
    </xf>
    <xf numFmtId="165" fontId="11" fillId="32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tabSelected="1" zoomScale="66" zoomScaleNormal="66" zoomScalePageLayoutView="55" workbookViewId="0" topLeftCell="A4">
      <selection activeCell="F18" sqref="F18"/>
    </sheetView>
  </sheetViews>
  <sheetFormatPr defaultColWidth="9.00390625" defaultRowHeight="12.75"/>
  <cols>
    <col min="1" max="1" width="22.125" style="11" customWidth="1"/>
    <col min="2" max="2" width="37.25390625" style="11" customWidth="1"/>
    <col min="3" max="3" width="27.625" style="11" customWidth="1"/>
    <col min="4" max="16384" width="9.125" style="11" customWidth="1"/>
  </cols>
  <sheetData>
    <row r="1" ht="22.5">
      <c r="A1" s="12">
        <v>42025</v>
      </c>
    </row>
    <row r="10" spans="1:13" ht="36" customHeight="1">
      <c r="A10" s="134" t="s">
        <v>117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58.5" customHeight="1">
      <c r="A11" s="135" t="s">
        <v>130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58.5" customHeight="1">
      <c r="A12" s="135" t="s">
        <v>134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8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3" ht="20.25">
      <c r="A14" s="136" t="s">
        <v>118</v>
      </c>
      <c r="B14" s="136"/>
      <c r="C14" s="14">
        <v>2014</v>
      </c>
    </row>
    <row r="15" spans="1:3" ht="20.25">
      <c r="A15" s="136" t="s">
        <v>131</v>
      </c>
      <c r="B15" s="136"/>
      <c r="C15" s="14">
        <v>2015</v>
      </c>
    </row>
    <row r="16" spans="1:3" ht="20.25">
      <c r="A16" s="136" t="s">
        <v>132</v>
      </c>
      <c r="B16" s="136"/>
      <c r="C16" s="14">
        <v>2016</v>
      </c>
    </row>
    <row r="17" spans="1:3" ht="20.25">
      <c r="A17" s="136" t="s">
        <v>133</v>
      </c>
      <c r="B17" s="136"/>
      <c r="C17" s="14" t="s">
        <v>178</v>
      </c>
    </row>
  </sheetData>
  <sheetProtection/>
  <mergeCells count="7">
    <mergeCell ref="A10:M10"/>
    <mergeCell ref="A11:M11"/>
    <mergeCell ref="A12:M12"/>
    <mergeCell ref="A17:B17"/>
    <mergeCell ref="A14:B14"/>
    <mergeCell ref="A15:B15"/>
    <mergeCell ref="A16:B16"/>
  </mergeCells>
  <printOptions/>
  <pageMargins left="1.83" right="1.77" top="2.05" bottom="1" header="0.5" footer="0.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0" zoomScaleNormal="70" zoomScalePageLayoutView="0" workbookViewId="0" topLeftCell="A23">
      <selection activeCell="K25" sqref="K25"/>
    </sheetView>
  </sheetViews>
  <sheetFormatPr defaultColWidth="9.00390625" defaultRowHeight="12.75"/>
  <cols>
    <col min="1" max="1" width="9.125" style="5" customWidth="1"/>
    <col min="2" max="2" width="44.25390625" style="6" customWidth="1"/>
    <col min="3" max="3" width="14.00390625" style="5" customWidth="1"/>
    <col min="4" max="4" width="15.375" style="7" customWidth="1"/>
    <col min="5" max="5" width="34.625" style="5" customWidth="1"/>
    <col min="6" max="6" width="8.25390625" style="5" customWidth="1"/>
    <col min="7" max="7" width="11.375" style="5" customWidth="1"/>
    <col min="8" max="8" width="28.00390625" style="5" customWidth="1"/>
    <col min="9" max="9" width="9.00390625" style="5" customWidth="1"/>
    <col min="10" max="10" width="13.25390625" style="5" customWidth="1"/>
    <col min="11" max="11" width="32.00390625" style="5" customWidth="1"/>
    <col min="12" max="12" width="9.125" style="5" customWidth="1"/>
    <col min="13" max="13" width="13.125" style="5" customWidth="1"/>
    <col min="14" max="14" width="11.375" style="27" customWidth="1"/>
    <col min="15" max="15" width="12.375" style="27" customWidth="1"/>
    <col min="16" max="16" width="11.875" style="27" customWidth="1"/>
    <col min="17" max="17" width="12.25390625" style="27" customWidth="1"/>
    <col min="18" max="18" width="12.75390625" style="24" customWidth="1"/>
    <col min="19" max="19" width="11.375" style="5" customWidth="1"/>
    <col min="20" max="20" width="15.375" style="18" customWidth="1"/>
    <col min="21" max="16384" width="9.125" style="10" customWidth="1"/>
  </cols>
  <sheetData>
    <row r="1" spans="1:20" s="3" customFormat="1" ht="11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6"/>
      <c r="O1" s="26"/>
      <c r="P1" s="26"/>
      <c r="Q1" s="26"/>
      <c r="R1" s="22"/>
      <c r="S1" s="1"/>
      <c r="T1" s="16"/>
    </row>
    <row r="2" spans="1:20" s="3" customFormat="1" ht="14.25" customHeight="1">
      <c r="A2" s="161" t="s">
        <v>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s="3" customFormat="1" ht="18" customHeight="1">
      <c r="A3" s="162" t="s">
        <v>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s="3" customFormat="1" ht="24.75" customHeight="1">
      <c r="A4" s="162" t="s">
        <v>179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s="3" customFormat="1" ht="16.5" customHeight="1">
      <c r="A5" s="162" t="s">
        <v>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20" s="3" customFormat="1" ht="29.25" customHeight="1">
      <c r="A6" s="207" t="s">
        <v>119</v>
      </c>
      <c r="B6" s="208"/>
      <c r="C6" s="208"/>
      <c r="D6" s="209" t="s">
        <v>93</v>
      </c>
      <c r="E6" s="212"/>
      <c r="F6" s="212"/>
      <c r="G6" s="212"/>
      <c r="H6" s="212"/>
      <c r="I6" s="212"/>
      <c r="J6" s="212"/>
      <c r="K6" s="212"/>
      <c r="L6" s="212"/>
      <c r="M6" s="212"/>
      <c r="N6" s="212" t="s">
        <v>120</v>
      </c>
      <c r="O6" s="212"/>
      <c r="P6" s="212"/>
      <c r="Q6" s="212"/>
      <c r="R6" s="212"/>
      <c r="S6" s="212"/>
      <c r="T6" s="212" t="s">
        <v>94</v>
      </c>
    </row>
    <row r="7" spans="1:20" s="3" customFormat="1" ht="57.75" customHeight="1">
      <c r="A7" s="208"/>
      <c r="B7" s="208"/>
      <c r="C7" s="208"/>
      <c r="D7" s="210"/>
      <c r="E7" s="212" t="s">
        <v>95</v>
      </c>
      <c r="F7" s="212"/>
      <c r="G7" s="212"/>
      <c r="H7" s="212" t="s">
        <v>96</v>
      </c>
      <c r="I7" s="212"/>
      <c r="J7" s="212"/>
      <c r="K7" s="212" t="s">
        <v>121</v>
      </c>
      <c r="L7" s="212"/>
      <c r="M7" s="212"/>
      <c r="N7" s="212" t="s">
        <v>136</v>
      </c>
      <c r="O7" s="212"/>
      <c r="P7" s="212" t="s">
        <v>174</v>
      </c>
      <c r="Q7" s="212" t="s">
        <v>181</v>
      </c>
      <c r="R7" s="212" t="s">
        <v>97</v>
      </c>
      <c r="S7" s="212"/>
      <c r="T7" s="212"/>
    </row>
    <row r="8" spans="1:20" s="3" customFormat="1" ht="128.25" customHeight="1">
      <c r="A8" s="208"/>
      <c r="B8" s="208"/>
      <c r="C8" s="208"/>
      <c r="D8" s="211"/>
      <c r="E8" s="32" t="s">
        <v>98</v>
      </c>
      <c r="F8" s="32" t="s">
        <v>99</v>
      </c>
      <c r="G8" s="32" t="s">
        <v>100</v>
      </c>
      <c r="H8" s="32" t="s">
        <v>98</v>
      </c>
      <c r="I8" s="32" t="s">
        <v>99</v>
      </c>
      <c r="J8" s="32" t="s">
        <v>100</v>
      </c>
      <c r="K8" s="32" t="s">
        <v>180</v>
      </c>
      <c r="L8" s="32" t="s">
        <v>99</v>
      </c>
      <c r="M8" s="32" t="s">
        <v>100</v>
      </c>
      <c r="N8" s="32" t="s">
        <v>156</v>
      </c>
      <c r="O8" s="32" t="s">
        <v>157</v>
      </c>
      <c r="P8" s="212"/>
      <c r="Q8" s="212"/>
      <c r="R8" s="33" t="s">
        <v>182</v>
      </c>
      <c r="S8" s="32" t="s">
        <v>183</v>
      </c>
      <c r="T8" s="212"/>
    </row>
    <row r="9" spans="1:20" s="9" customFormat="1" ht="21" customHeight="1">
      <c r="A9" s="34" t="s">
        <v>92</v>
      </c>
      <c r="B9" s="34" t="s">
        <v>101</v>
      </c>
      <c r="C9" s="34" t="s">
        <v>102</v>
      </c>
      <c r="D9" s="35" t="s">
        <v>103</v>
      </c>
      <c r="E9" s="36" t="s">
        <v>104</v>
      </c>
      <c r="F9" s="36" t="s">
        <v>105</v>
      </c>
      <c r="G9" s="36" t="s">
        <v>106</v>
      </c>
      <c r="H9" s="36" t="s">
        <v>107</v>
      </c>
      <c r="I9" s="36" t="s">
        <v>108</v>
      </c>
      <c r="J9" s="36" t="s">
        <v>109</v>
      </c>
      <c r="K9" s="36" t="s">
        <v>110</v>
      </c>
      <c r="L9" s="36" t="s">
        <v>111</v>
      </c>
      <c r="M9" s="36" t="s">
        <v>112</v>
      </c>
      <c r="N9" s="36" t="s">
        <v>113</v>
      </c>
      <c r="O9" s="36" t="s">
        <v>114</v>
      </c>
      <c r="P9" s="36" t="s">
        <v>115</v>
      </c>
      <c r="Q9" s="36" t="s">
        <v>116</v>
      </c>
      <c r="R9" s="37" t="s">
        <v>122</v>
      </c>
      <c r="S9" s="36" t="s">
        <v>123</v>
      </c>
      <c r="T9" s="38" t="s">
        <v>124</v>
      </c>
    </row>
    <row r="10" spans="1:20" s="4" customFormat="1" ht="15.75">
      <c r="A10" s="39" t="s">
        <v>125</v>
      </c>
      <c r="B10" s="97" t="s">
        <v>34</v>
      </c>
      <c r="C10" s="21" t="s">
        <v>35</v>
      </c>
      <c r="D10" s="21"/>
      <c r="E10" s="98"/>
      <c r="F10" s="98"/>
      <c r="G10" s="98"/>
      <c r="H10" s="98"/>
      <c r="I10" s="98"/>
      <c r="J10" s="98"/>
      <c r="K10" s="98"/>
      <c r="L10" s="40"/>
      <c r="M10" s="40"/>
      <c r="N10" s="41"/>
      <c r="O10" s="41"/>
      <c r="P10" s="41"/>
      <c r="Q10" s="41"/>
      <c r="R10" s="42"/>
      <c r="S10" s="43"/>
      <c r="T10" s="44"/>
    </row>
    <row r="11" spans="1:20" s="4" customFormat="1" ht="82.5" customHeight="1">
      <c r="A11" s="45" t="s">
        <v>126</v>
      </c>
      <c r="B11" s="99" t="s">
        <v>36</v>
      </c>
      <c r="C11" s="20" t="s">
        <v>37</v>
      </c>
      <c r="D11" s="20"/>
      <c r="E11" s="100"/>
      <c r="F11" s="100"/>
      <c r="G11" s="100"/>
      <c r="H11" s="100"/>
      <c r="I11" s="100"/>
      <c r="J11" s="100"/>
      <c r="K11" s="127"/>
      <c r="L11" s="128"/>
      <c r="M11" s="128"/>
      <c r="N11" s="47">
        <f aca="true" t="shared" si="0" ref="N11:S11">SUM(N12:N56)</f>
        <v>98706.1</v>
      </c>
      <c r="O11" s="47">
        <f t="shared" si="0"/>
        <v>89592.50000000001</v>
      </c>
      <c r="P11" s="47">
        <f t="shared" si="0"/>
        <v>75463.70000000001</v>
      </c>
      <c r="Q11" s="47">
        <f t="shared" si="0"/>
        <v>52832.64</v>
      </c>
      <c r="R11" s="48">
        <f t="shared" si="0"/>
        <v>52503.3</v>
      </c>
      <c r="S11" s="47">
        <f t="shared" si="0"/>
        <v>52503.3</v>
      </c>
      <c r="T11" s="41"/>
    </row>
    <row r="12" spans="1:20" s="4" customFormat="1" ht="12.75" customHeight="1">
      <c r="A12" s="166" t="s">
        <v>38</v>
      </c>
      <c r="B12" s="169" t="s">
        <v>39</v>
      </c>
      <c r="C12" s="202" t="s">
        <v>40</v>
      </c>
      <c r="D12" s="157" t="s">
        <v>177</v>
      </c>
      <c r="E12" s="213" t="s">
        <v>191</v>
      </c>
      <c r="F12" s="137">
        <v>34</v>
      </c>
      <c r="G12" s="137" t="s">
        <v>185</v>
      </c>
      <c r="H12" s="137" t="s">
        <v>193</v>
      </c>
      <c r="I12" s="137" t="s">
        <v>42</v>
      </c>
      <c r="J12" s="137" t="s">
        <v>186</v>
      </c>
      <c r="K12" s="149" t="s">
        <v>23</v>
      </c>
      <c r="L12" s="197" t="s">
        <v>187</v>
      </c>
      <c r="M12" s="197" t="s">
        <v>43</v>
      </c>
      <c r="N12" s="174">
        <f>944.5+28.6+918.2+11820.6+70+16.2+99+22.2+100+735.1</f>
        <v>14754.400000000003</v>
      </c>
      <c r="O12" s="174">
        <f>941.3+28.6+918.2+11458+54.5+16.2+99+22.2+0+735</f>
        <v>14273.000000000002</v>
      </c>
      <c r="P12" s="174">
        <f>944.5+959.2+11815.1+193.3+24.8+931.7+100</f>
        <v>14968.6</v>
      </c>
      <c r="Q12" s="172">
        <v>13772.9</v>
      </c>
      <c r="R12" s="190">
        <v>13759.6</v>
      </c>
      <c r="S12" s="172">
        <f>R12</f>
        <v>13759.6</v>
      </c>
      <c r="T12" s="164"/>
    </row>
    <row r="13" spans="1:20" s="4" customFormat="1" ht="60.75" customHeight="1">
      <c r="A13" s="183"/>
      <c r="B13" s="200"/>
      <c r="C13" s="203"/>
      <c r="D13" s="185"/>
      <c r="E13" s="214"/>
      <c r="F13" s="163"/>
      <c r="G13" s="163"/>
      <c r="H13" s="163"/>
      <c r="I13" s="163"/>
      <c r="J13" s="163"/>
      <c r="K13" s="150"/>
      <c r="L13" s="198"/>
      <c r="M13" s="198"/>
      <c r="N13" s="182"/>
      <c r="O13" s="182"/>
      <c r="P13" s="182"/>
      <c r="Q13" s="193"/>
      <c r="R13" s="191"/>
      <c r="S13" s="193"/>
      <c r="T13" s="171"/>
    </row>
    <row r="14" spans="1:20" s="4" customFormat="1" ht="55.5" customHeight="1">
      <c r="A14" s="176"/>
      <c r="B14" s="201"/>
      <c r="C14" s="204"/>
      <c r="D14" s="158"/>
      <c r="E14" s="106" t="s">
        <v>192</v>
      </c>
      <c r="F14" s="107" t="s">
        <v>42</v>
      </c>
      <c r="G14" s="138"/>
      <c r="H14" s="138"/>
      <c r="I14" s="138"/>
      <c r="J14" s="138"/>
      <c r="K14" s="151"/>
      <c r="L14" s="199"/>
      <c r="M14" s="199"/>
      <c r="N14" s="175"/>
      <c r="O14" s="175"/>
      <c r="P14" s="175"/>
      <c r="Q14" s="173"/>
      <c r="R14" s="192"/>
      <c r="S14" s="173"/>
      <c r="T14" s="165"/>
    </row>
    <row r="15" spans="1:20" s="4" customFormat="1" ht="135" customHeight="1">
      <c r="A15" s="57" t="s">
        <v>45</v>
      </c>
      <c r="B15" s="103" t="s">
        <v>172</v>
      </c>
      <c r="C15" s="104" t="s">
        <v>155</v>
      </c>
      <c r="D15" s="108" t="s">
        <v>160</v>
      </c>
      <c r="E15" s="106" t="s">
        <v>191</v>
      </c>
      <c r="F15" s="107">
        <v>14</v>
      </c>
      <c r="G15" s="107" t="s">
        <v>188</v>
      </c>
      <c r="H15" s="107" t="s">
        <v>189</v>
      </c>
      <c r="I15" s="107"/>
      <c r="J15" s="107" t="s">
        <v>190</v>
      </c>
      <c r="K15" s="107"/>
      <c r="L15" s="53"/>
      <c r="M15" s="53"/>
      <c r="N15" s="54">
        <v>484.7</v>
      </c>
      <c r="O15" s="54">
        <v>484.7</v>
      </c>
      <c r="P15" s="54">
        <v>0</v>
      </c>
      <c r="Q15" s="58">
        <v>0</v>
      </c>
      <c r="R15" s="59">
        <v>0</v>
      </c>
      <c r="S15" s="58">
        <v>0</v>
      </c>
      <c r="T15" s="56"/>
    </row>
    <row r="16" spans="1:20" s="4" customFormat="1" ht="76.5">
      <c r="A16" s="60" t="s">
        <v>158</v>
      </c>
      <c r="B16" s="97" t="s">
        <v>137</v>
      </c>
      <c r="C16" s="109" t="s">
        <v>49</v>
      </c>
      <c r="D16" s="109" t="s">
        <v>20</v>
      </c>
      <c r="E16" s="110" t="s">
        <v>191</v>
      </c>
      <c r="F16" s="111">
        <v>17</v>
      </c>
      <c r="G16" s="111" t="s">
        <v>188</v>
      </c>
      <c r="H16" s="111"/>
      <c r="I16" s="111"/>
      <c r="J16" s="111"/>
      <c r="K16" s="111" t="s">
        <v>24</v>
      </c>
      <c r="L16" s="61"/>
      <c r="M16" s="62" t="s">
        <v>236</v>
      </c>
      <c r="N16" s="41">
        <f>1232.4</f>
        <v>1232.4</v>
      </c>
      <c r="O16" s="41">
        <f>1168.8</f>
        <v>1168.8</v>
      </c>
      <c r="P16" s="41">
        <f>850+50+110+33</f>
        <v>1043</v>
      </c>
      <c r="Q16" s="63">
        <v>1043</v>
      </c>
      <c r="R16" s="64">
        <v>993</v>
      </c>
      <c r="S16" s="63">
        <f>R16</f>
        <v>993</v>
      </c>
      <c r="T16" s="65"/>
    </row>
    <row r="17" spans="1:20" s="4" customFormat="1" ht="124.5" customHeight="1">
      <c r="A17" s="57" t="s">
        <v>159</v>
      </c>
      <c r="B17" s="97" t="s">
        <v>51</v>
      </c>
      <c r="C17" s="109" t="s">
        <v>146</v>
      </c>
      <c r="D17" s="109" t="s">
        <v>147</v>
      </c>
      <c r="E17" s="110" t="s">
        <v>191</v>
      </c>
      <c r="F17" s="111">
        <v>14</v>
      </c>
      <c r="G17" s="111" t="s">
        <v>188</v>
      </c>
      <c r="H17" s="110"/>
      <c r="I17" s="111"/>
      <c r="J17" s="111"/>
      <c r="K17" s="110" t="s">
        <v>241</v>
      </c>
      <c r="L17" s="61"/>
      <c r="M17" s="62" t="s">
        <v>242</v>
      </c>
      <c r="N17" s="41">
        <f>96.5</f>
        <v>96.5</v>
      </c>
      <c r="O17" s="41">
        <f>96.5</f>
        <v>96.5</v>
      </c>
      <c r="P17" s="41">
        <v>116.6</v>
      </c>
      <c r="Q17" s="63">
        <v>116.6</v>
      </c>
      <c r="R17" s="64">
        <v>116.6</v>
      </c>
      <c r="S17" s="63">
        <f>R17</f>
        <v>116.6</v>
      </c>
      <c r="T17" s="66"/>
    </row>
    <row r="18" spans="1:20" s="4" customFormat="1" ht="123" customHeight="1">
      <c r="A18" s="57" t="s">
        <v>46</v>
      </c>
      <c r="B18" s="97" t="s">
        <v>53</v>
      </c>
      <c r="C18" s="109" t="s">
        <v>54</v>
      </c>
      <c r="D18" s="109" t="s">
        <v>11</v>
      </c>
      <c r="E18" s="110" t="s">
        <v>191</v>
      </c>
      <c r="F18" s="111">
        <v>14</v>
      </c>
      <c r="G18" s="111" t="s">
        <v>188</v>
      </c>
      <c r="H18" s="110"/>
      <c r="I18" s="111"/>
      <c r="J18" s="111"/>
      <c r="K18" s="110" t="s">
        <v>243</v>
      </c>
      <c r="L18" s="61"/>
      <c r="M18" s="62" t="s">
        <v>246</v>
      </c>
      <c r="N18" s="41">
        <f>202</f>
        <v>202</v>
      </c>
      <c r="O18" s="41">
        <f>202</f>
        <v>202</v>
      </c>
      <c r="P18" s="41">
        <f>418</f>
        <v>418</v>
      </c>
      <c r="Q18" s="63">
        <v>418</v>
      </c>
      <c r="R18" s="64">
        <v>418</v>
      </c>
      <c r="S18" s="63">
        <f>R18</f>
        <v>418</v>
      </c>
      <c r="T18" s="67"/>
    </row>
    <row r="19" spans="1:20" s="4" customFormat="1" ht="12.75" customHeight="1">
      <c r="A19" s="166" t="s">
        <v>47</v>
      </c>
      <c r="B19" s="205" t="s">
        <v>55</v>
      </c>
      <c r="C19" s="154" t="s">
        <v>56</v>
      </c>
      <c r="D19" s="152" t="s">
        <v>2</v>
      </c>
      <c r="E19" s="101"/>
      <c r="F19" s="101"/>
      <c r="G19" s="139" t="s">
        <v>188</v>
      </c>
      <c r="H19" s="101"/>
      <c r="I19" s="101"/>
      <c r="J19" s="101"/>
      <c r="K19" s="101"/>
      <c r="L19" s="141"/>
      <c r="M19" s="141"/>
      <c r="N19" s="174">
        <f>12149+1621+4786.2+5667.4+879+8616+467.5</f>
        <v>34186.1</v>
      </c>
      <c r="O19" s="174">
        <f>11246.8+1621+4786.2+5667.4+667.1+7425.9+62.5</f>
        <v>31476.9</v>
      </c>
      <c r="P19" s="174">
        <f>2900+7685+390</f>
        <v>10975</v>
      </c>
      <c r="Q19" s="172">
        <f>2300+75</f>
        <v>2375</v>
      </c>
      <c r="R19" s="190">
        <f>3000+75</f>
        <v>3075</v>
      </c>
      <c r="S19" s="172">
        <f>R19</f>
        <v>3075</v>
      </c>
      <c r="T19" s="164"/>
    </row>
    <row r="20" spans="1:20" s="4" customFormat="1" ht="96.75" customHeight="1">
      <c r="A20" s="176"/>
      <c r="B20" s="206"/>
      <c r="C20" s="158"/>
      <c r="D20" s="153"/>
      <c r="E20" s="107" t="s">
        <v>191</v>
      </c>
      <c r="F20" s="107" t="s">
        <v>214</v>
      </c>
      <c r="G20" s="140"/>
      <c r="H20" s="107" t="s">
        <v>135</v>
      </c>
      <c r="I20" s="107" t="s">
        <v>42</v>
      </c>
      <c r="J20" s="107"/>
      <c r="K20" s="107" t="s">
        <v>176</v>
      </c>
      <c r="L20" s="142"/>
      <c r="M20" s="142"/>
      <c r="N20" s="175"/>
      <c r="O20" s="175"/>
      <c r="P20" s="175"/>
      <c r="Q20" s="173"/>
      <c r="R20" s="192"/>
      <c r="S20" s="173"/>
      <c r="T20" s="165"/>
    </row>
    <row r="21" spans="1:20" s="4" customFormat="1" ht="12.75" customHeight="1">
      <c r="A21" s="166" t="s">
        <v>48</v>
      </c>
      <c r="B21" s="169" t="s">
        <v>57</v>
      </c>
      <c r="C21" s="154" t="s">
        <v>58</v>
      </c>
      <c r="D21" s="152" t="s">
        <v>12</v>
      </c>
      <c r="E21" s="101"/>
      <c r="F21" s="101"/>
      <c r="G21" s="139" t="s">
        <v>188</v>
      </c>
      <c r="H21" s="101"/>
      <c r="I21" s="101"/>
      <c r="J21" s="101"/>
      <c r="K21" s="101"/>
      <c r="L21" s="141"/>
      <c r="M21" s="141"/>
      <c r="N21" s="174">
        <f>1986+2289+73.4+2491.6+28.5+4355.8+0.1</f>
        <v>11224.4</v>
      </c>
      <c r="O21" s="174">
        <v>9645.9</v>
      </c>
      <c r="P21" s="174">
        <f>120+4730+1937.8+3379</f>
        <v>10166.8</v>
      </c>
      <c r="Q21" s="172">
        <f>4020.4</f>
        <v>4020.4</v>
      </c>
      <c r="R21" s="190">
        <f>4567.8</f>
        <v>4567.8</v>
      </c>
      <c r="S21" s="172">
        <f>R21</f>
        <v>4567.8</v>
      </c>
      <c r="T21" s="164"/>
    </row>
    <row r="22" spans="1:20" s="4" customFormat="1" ht="296.25" customHeight="1">
      <c r="A22" s="176"/>
      <c r="B22" s="170"/>
      <c r="C22" s="158"/>
      <c r="D22" s="153"/>
      <c r="E22" s="107" t="s">
        <v>191</v>
      </c>
      <c r="F22" s="107" t="s">
        <v>215</v>
      </c>
      <c r="G22" s="140"/>
      <c r="H22" s="107" t="s">
        <v>244</v>
      </c>
      <c r="I22" s="107">
        <v>28</v>
      </c>
      <c r="J22" s="114" t="s">
        <v>194</v>
      </c>
      <c r="K22" s="107" t="s">
        <v>249</v>
      </c>
      <c r="L22" s="142"/>
      <c r="M22" s="142"/>
      <c r="N22" s="175"/>
      <c r="O22" s="175"/>
      <c r="P22" s="175"/>
      <c r="Q22" s="173"/>
      <c r="R22" s="192"/>
      <c r="S22" s="173"/>
      <c r="T22" s="165"/>
    </row>
    <row r="23" spans="1:20" s="4" customFormat="1" ht="12.75" customHeight="1">
      <c r="A23" s="166" t="s">
        <v>50</v>
      </c>
      <c r="B23" s="169" t="s">
        <v>60</v>
      </c>
      <c r="C23" s="154" t="s">
        <v>61</v>
      </c>
      <c r="D23" s="152" t="s">
        <v>62</v>
      </c>
      <c r="E23" s="101"/>
      <c r="F23" s="101"/>
      <c r="G23" s="139" t="s">
        <v>188</v>
      </c>
      <c r="H23" s="101"/>
      <c r="I23" s="101"/>
      <c r="J23" s="101"/>
      <c r="K23" s="101"/>
      <c r="L23" s="141"/>
      <c r="M23" s="141"/>
      <c r="N23" s="174">
        <f>1260.6+2380.2+733.4+85+2352.3+200+5-0.1</f>
        <v>7016.4</v>
      </c>
      <c r="O23" s="174">
        <f>943.8+176.9+49.7+2352.3+180.9+0.1</f>
        <v>3703.7000000000003</v>
      </c>
      <c r="P23" s="174">
        <f>5442.4+970+400+25</f>
        <v>6837.4</v>
      </c>
      <c r="Q23" s="172">
        <f>3942.44+400</f>
        <v>4342.4400000000005</v>
      </c>
      <c r="R23" s="190">
        <f>3942.4</f>
        <v>3942.4</v>
      </c>
      <c r="S23" s="172">
        <f>R23</f>
        <v>3942.4</v>
      </c>
      <c r="T23" s="164"/>
    </row>
    <row r="24" spans="1:20" s="4" customFormat="1" ht="324" customHeight="1">
      <c r="A24" s="167"/>
      <c r="B24" s="195"/>
      <c r="C24" s="196"/>
      <c r="D24" s="153"/>
      <c r="E24" s="107" t="s">
        <v>191</v>
      </c>
      <c r="F24" s="107" t="s">
        <v>216</v>
      </c>
      <c r="G24" s="140"/>
      <c r="H24" s="107" t="s">
        <v>245</v>
      </c>
      <c r="I24" s="107"/>
      <c r="J24" s="114" t="s">
        <v>195</v>
      </c>
      <c r="K24" s="107" t="s">
        <v>250</v>
      </c>
      <c r="L24" s="142"/>
      <c r="M24" s="142"/>
      <c r="N24" s="175"/>
      <c r="O24" s="175"/>
      <c r="P24" s="175"/>
      <c r="Q24" s="173"/>
      <c r="R24" s="192"/>
      <c r="S24" s="173"/>
      <c r="T24" s="165"/>
    </row>
    <row r="25" spans="1:20" s="4" customFormat="1" ht="219" customHeight="1">
      <c r="A25" s="70" t="s">
        <v>52</v>
      </c>
      <c r="B25" s="115" t="s">
        <v>9</v>
      </c>
      <c r="C25" s="116" t="s">
        <v>8</v>
      </c>
      <c r="D25" s="117" t="s">
        <v>145</v>
      </c>
      <c r="E25" s="107" t="s">
        <v>191</v>
      </c>
      <c r="F25" s="102" t="s">
        <v>217</v>
      </c>
      <c r="G25" s="102" t="s">
        <v>188</v>
      </c>
      <c r="H25" s="102" t="s">
        <v>196</v>
      </c>
      <c r="I25" s="102"/>
      <c r="J25" s="118" t="s">
        <v>197</v>
      </c>
      <c r="K25" s="102" t="s">
        <v>10</v>
      </c>
      <c r="L25" s="71"/>
      <c r="M25" s="72"/>
      <c r="N25" s="50">
        <f>160</f>
        <v>160</v>
      </c>
      <c r="O25" s="50">
        <f>160</f>
        <v>160</v>
      </c>
      <c r="P25" s="50">
        <f>290</f>
        <v>290</v>
      </c>
      <c r="Q25" s="73">
        <f>340</f>
        <v>340</v>
      </c>
      <c r="R25" s="74">
        <f>360</f>
        <v>360</v>
      </c>
      <c r="S25" s="73">
        <f>R25</f>
        <v>360</v>
      </c>
      <c r="T25" s="51"/>
    </row>
    <row r="26" spans="1:20" s="4" customFormat="1" ht="12.75" customHeight="1">
      <c r="A26" s="166" t="s">
        <v>161</v>
      </c>
      <c r="B26" s="169" t="s">
        <v>63</v>
      </c>
      <c r="C26" s="154" t="s">
        <v>64</v>
      </c>
      <c r="D26" s="152" t="s">
        <v>21</v>
      </c>
      <c r="E26" s="101"/>
      <c r="F26" s="101"/>
      <c r="G26" s="101"/>
      <c r="H26" s="137" t="s">
        <v>25</v>
      </c>
      <c r="I26" s="101"/>
      <c r="J26" s="119"/>
      <c r="K26" s="137" t="s">
        <v>237</v>
      </c>
      <c r="L26" s="141" t="s">
        <v>43</v>
      </c>
      <c r="M26" s="141" t="s">
        <v>43</v>
      </c>
      <c r="N26" s="174">
        <f>0.1+63.3</f>
        <v>63.4</v>
      </c>
      <c r="O26" s="174">
        <f>0+63.3</f>
        <v>63.3</v>
      </c>
      <c r="P26" s="174">
        <f>1603.3+285</f>
        <v>1888.3</v>
      </c>
      <c r="Q26" s="172">
        <f>1633.3+70+150+60+5</f>
        <v>1918.3</v>
      </c>
      <c r="R26" s="190">
        <f>1667.5+70+150+4</f>
        <v>1891.5</v>
      </c>
      <c r="S26" s="172">
        <f>R26</f>
        <v>1891.5</v>
      </c>
      <c r="T26" s="164"/>
    </row>
    <row r="27" spans="1:20" s="4" customFormat="1" ht="74.25" customHeight="1">
      <c r="A27" s="183"/>
      <c r="B27" s="184"/>
      <c r="C27" s="185"/>
      <c r="D27" s="186"/>
      <c r="E27" s="102" t="s">
        <v>191</v>
      </c>
      <c r="F27" s="102" t="s">
        <v>218</v>
      </c>
      <c r="G27" s="102" t="s">
        <v>188</v>
      </c>
      <c r="H27" s="163"/>
      <c r="I27" s="102"/>
      <c r="J27" s="118" t="s">
        <v>198</v>
      </c>
      <c r="K27" s="163"/>
      <c r="L27" s="181"/>
      <c r="M27" s="181"/>
      <c r="N27" s="182"/>
      <c r="O27" s="182"/>
      <c r="P27" s="182"/>
      <c r="Q27" s="193"/>
      <c r="R27" s="191"/>
      <c r="S27" s="193"/>
      <c r="T27" s="171"/>
    </row>
    <row r="28" spans="1:20" s="4" customFormat="1" ht="147.75" customHeight="1">
      <c r="A28" s="176"/>
      <c r="B28" s="170"/>
      <c r="C28" s="158"/>
      <c r="D28" s="153"/>
      <c r="E28" s="107"/>
      <c r="F28" s="107" t="s">
        <v>42</v>
      </c>
      <c r="G28" s="107"/>
      <c r="H28" s="138"/>
      <c r="I28" s="107" t="s">
        <v>42</v>
      </c>
      <c r="J28" s="120"/>
      <c r="K28" s="138"/>
      <c r="L28" s="142"/>
      <c r="M28" s="142"/>
      <c r="N28" s="175"/>
      <c r="O28" s="175"/>
      <c r="P28" s="175"/>
      <c r="Q28" s="173"/>
      <c r="R28" s="192"/>
      <c r="S28" s="173"/>
      <c r="T28" s="165"/>
    </row>
    <row r="29" spans="1:20" s="4" customFormat="1" ht="12.75" customHeight="1">
      <c r="A29" s="166" t="s">
        <v>162</v>
      </c>
      <c r="B29" s="169" t="s">
        <v>84</v>
      </c>
      <c r="C29" s="154" t="s">
        <v>85</v>
      </c>
      <c r="D29" s="152" t="s">
        <v>86</v>
      </c>
      <c r="E29" s="101"/>
      <c r="F29" s="101"/>
      <c r="G29" s="101"/>
      <c r="H29" s="101"/>
      <c r="I29" s="101"/>
      <c r="J29" s="101"/>
      <c r="K29" s="101"/>
      <c r="L29" s="141" t="s">
        <v>43</v>
      </c>
      <c r="M29" s="141" t="s">
        <v>43</v>
      </c>
      <c r="N29" s="174">
        <f>85+972</f>
        <v>1057</v>
      </c>
      <c r="O29" s="174">
        <f>80.7+971.8</f>
        <v>1052.5</v>
      </c>
      <c r="P29" s="174">
        <f>205+600</f>
        <v>805</v>
      </c>
      <c r="Q29" s="172">
        <f>1000</f>
        <v>1000</v>
      </c>
      <c r="R29" s="190">
        <f>1050</f>
        <v>1050</v>
      </c>
      <c r="S29" s="172">
        <f>R29</f>
        <v>1050</v>
      </c>
      <c r="T29" s="164"/>
    </row>
    <row r="30" spans="1:20" s="4" customFormat="1" ht="122.25" customHeight="1">
      <c r="A30" s="183"/>
      <c r="B30" s="184"/>
      <c r="C30" s="185"/>
      <c r="D30" s="186"/>
      <c r="E30" s="102" t="s">
        <v>191</v>
      </c>
      <c r="F30" s="102" t="s">
        <v>219</v>
      </c>
      <c r="G30" s="102" t="s">
        <v>188</v>
      </c>
      <c r="H30" s="102" t="s">
        <v>201</v>
      </c>
      <c r="I30" s="102"/>
      <c r="J30" s="121" t="s">
        <v>202</v>
      </c>
      <c r="K30" s="102" t="s">
        <v>26</v>
      </c>
      <c r="L30" s="181"/>
      <c r="M30" s="181"/>
      <c r="N30" s="182"/>
      <c r="O30" s="182"/>
      <c r="P30" s="182"/>
      <c r="Q30" s="193"/>
      <c r="R30" s="191"/>
      <c r="S30" s="193"/>
      <c r="T30" s="171"/>
    </row>
    <row r="31" spans="1:20" s="4" customFormat="1" ht="152.25" customHeight="1">
      <c r="A31" s="176"/>
      <c r="B31" s="170"/>
      <c r="C31" s="158"/>
      <c r="D31" s="153"/>
      <c r="E31" s="102" t="s">
        <v>199</v>
      </c>
      <c r="F31" s="102">
        <v>19</v>
      </c>
      <c r="G31" s="107" t="s">
        <v>200</v>
      </c>
      <c r="H31" s="107" t="s">
        <v>44</v>
      </c>
      <c r="I31" s="107" t="s">
        <v>42</v>
      </c>
      <c r="J31" s="107"/>
      <c r="K31" s="107" t="s">
        <v>3</v>
      </c>
      <c r="L31" s="142"/>
      <c r="M31" s="142"/>
      <c r="N31" s="175"/>
      <c r="O31" s="175"/>
      <c r="P31" s="175"/>
      <c r="Q31" s="173"/>
      <c r="R31" s="192"/>
      <c r="S31" s="173"/>
      <c r="T31" s="165"/>
    </row>
    <row r="32" spans="1:20" s="4" customFormat="1" ht="12.75" customHeight="1">
      <c r="A32" s="143" t="s">
        <v>163</v>
      </c>
      <c r="B32" s="145" t="s">
        <v>87</v>
      </c>
      <c r="C32" s="147" t="s">
        <v>88</v>
      </c>
      <c r="D32" s="187" t="s">
        <v>89</v>
      </c>
      <c r="E32" s="119"/>
      <c r="F32" s="101"/>
      <c r="G32" s="129"/>
      <c r="H32" s="137" t="s">
        <v>27</v>
      </c>
      <c r="I32" s="149" t="s">
        <v>42</v>
      </c>
      <c r="J32" s="149" t="s">
        <v>205</v>
      </c>
      <c r="K32" s="139" t="s">
        <v>28</v>
      </c>
      <c r="L32" s="194"/>
      <c r="M32" s="215" t="s">
        <v>239</v>
      </c>
      <c r="N32" s="49"/>
      <c r="O32" s="49"/>
      <c r="P32" s="49"/>
      <c r="Q32" s="172">
        <f>1871.5</f>
        <v>1871.5</v>
      </c>
      <c r="R32" s="190">
        <f>1871.5</f>
        <v>1871.5</v>
      </c>
      <c r="S32" s="172">
        <f>R32</f>
        <v>1871.5</v>
      </c>
      <c r="T32" s="189"/>
    </row>
    <row r="33" spans="1:20" s="4" customFormat="1" ht="66" customHeight="1">
      <c r="A33" s="144"/>
      <c r="B33" s="146"/>
      <c r="C33" s="148"/>
      <c r="D33" s="187"/>
      <c r="E33" s="120" t="s">
        <v>191</v>
      </c>
      <c r="F33" s="102" t="s">
        <v>220</v>
      </c>
      <c r="G33" s="130" t="s">
        <v>188</v>
      </c>
      <c r="H33" s="163"/>
      <c r="I33" s="150"/>
      <c r="J33" s="150"/>
      <c r="K33" s="168"/>
      <c r="L33" s="194"/>
      <c r="M33" s="215"/>
      <c r="N33" s="182">
        <f>211+609.2+390.6+1871.5</f>
        <v>3082.3</v>
      </c>
      <c r="O33" s="182">
        <f>211+609.2+390.6+1871.5</f>
        <v>3082.3</v>
      </c>
      <c r="P33" s="182">
        <f>2381+1500</f>
        <v>3881</v>
      </c>
      <c r="Q33" s="193"/>
      <c r="R33" s="191"/>
      <c r="S33" s="193"/>
      <c r="T33" s="189"/>
    </row>
    <row r="34" spans="1:20" s="4" customFormat="1" ht="48.75" customHeight="1">
      <c r="A34" s="144"/>
      <c r="B34" s="146"/>
      <c r="C34" s="148"/>
      <c r="D34" s="188"/>
      <c r="E34" s="122" t="s">
        <v>203</v>
      </c>
      <c r="F34" s="123" t="s">
        <v>42</v>
      </c>
      <c r="G34" s="131" t="s">
        <v>204</v>
      </c>
      <c r="H34" s="138"/>
      <c r="I34" s="151"/>
      <c r="J34" s="151"/>
      <c r="K34" s="140"/>
      <c r="L34" s="194"/>
      <c r="M34" s="215"/>
      <c r="N34" s="175"/>
      <c r="O34" s="175"/>
      <c r="P34" s="175"/>
      <c r="Q34" s="173"/>
      <c r="R34" s="192"/>
      <c r="S34" s="173"/>
      <c r="T34" s="189"/>
    </row>
    <row r="35" spans="1:20" s="4" customFormat="1" ht="12.75" customHeight="1">
      <c r="A35" s="166" t="s">
        <v>13</v>
      </c>
      <c r="B35" s="169" t="s">
        <v>90</v>
      </c>
      <c r="C35" s="154" t="s">
        <v>91</v>
      </c>
      <c r="D35" s="152" t="s">
        <v>89</v>
      </c>
      <c r="E35" s="101"/>
      <c r="F35" s="102"/>
      <c r="G35" s="101"/>
      <c r="H35" s="101"/>
      <c r="I35" s="101"/>
      <c r="J35" s="101"/>
      <c r="K35" s="132"/>
      <c r="L35" s="141" t="s">
        <v>43</v>
      </c>
      <c r="M35" s="141" t="s">
        <v>239</v>
      </c>
      <c r="N35" s="174">
        <f>2168.4+15087.5</f>
        <v>17255.9</v>
      </c>
      <c r="O35" s="174">
        <v>17255.9</v>
      </c>
      <c r="P35" s="174">
        <f>15148</f>
        <v>15148</v>
      </c>
      <c r="Q35" s="172">
        <f>13657.5</f>
        <v>13657.5</v>
      </c>
      <c r="R35" s="190">
        <f>13657.5</f>
        <v>13657.5</v>
      </c>
      <c r="S35" s="172">
        <f>R35</f>
        <v>13657.5</v>
      </c>
      <c r="T35" s="164"/>
    </row>
    <row r="36" spans="1:20" s="4" customFormat="1" ht="117" customHeight="1">
      <c r="A36" s="183"/>
      <c r="B36" s="184"/>
      <c r="C36" s="185"/>
      <c r="D36" s="186"/>
      <c r="E36" s="102" t="s">
        <v>191</v>
      </c>
      <c r="F36" s="102" t="s">
        <v>221</v>
      </c>
      <c r="G36" s="102" t="s">
        <v>188</v>
      </c>
      <c r="H36" s="102" t="s">
        <v>27</v>
      </c>
      <c r="I36" s="102"/>
      <c r="J36" s="121" t="s">
        <v>205</v>
      </c>
      <c r="K36" s="133" t="s">
        <v>28</v>
      </c>
      <c r="L36" s="181"/>
      <c r="M36" s="181"/>
      <c r="N36" s="182"/>
      <c r="O36" s="182"/>
      <c r="P36" s="182"/>
      <c r="Q36" s="193"/>
      <c r="R36" s="191"/>
      <c r="S36" s="193"/>
      <c r="T36" s="171"/>
    </row>
    <row r="37" spans="1:20" s="4" customFormat="1" ht="54" customHeight="1">
      <c r="A37" s="176"/>
      <c r="B37" s="170"/>
      <c r="C37" s="158"/>
      <c r="D37" s="153"/>
      <c r="E37" s="107" t="s">
        <v>206</v>
      </c>
      <c r="F37" s="107" t="s">
        <v>42</v>
      </c>
      <c r="G37" s="107" t="s">
        <v>207</v>
      </c>
      <c r="H37" s="107" t="s">
        <v>44</v>
      </c>
      <c r="I37" s="107" t="s">
        <v>42</v>
      </c>
      <c r="J37" s="107"/>
      <c r="K37" s="107"/>
      <c r="L37" s="142"/>
      <c r="M37" s="142"/>
      <c r="N37" s="175"/>
      <c r="O37" s="175"/>
      <c r="P37" s="175"/>
      <c r="Q37" s="173"/>
      <c r="R37" s="192"/>
      <c r="S37" s="173"/>
      <c r="T37" s="165"/>
    </row>
    <row r="38" spans="1:20" s="4" customFormat="1" ht="12.75" customHeight="1">
      <c r="A38" s="166" t="s">
        <v>14</v>
      </c>
      <c r="B38" s="169" t="s">
        <v>65</v>
      </c>
      <c r="C38" s="154" t="s">
        <v>66</v>
      </c>
      <c r="D38" s="152" t="s">
        <v>22</v>
      </c>
      <c r="E38" s="101"/>
      <c r="F38" s="101"/>
      <c r="G38" s="101"/>
      <c r="H38" s="101"/>
      <c r="I38" s="101"/>
      <c r="J38" s="101"/>
      <c r="K38" s="101"/>
      <c r="L38" s="141" t="s">
        <v>43</v>
      </c>
      <c r="M38" s="141" t="s">
        <v>240</v>
      </c>
      <c r="N38" s="174">
        <f>330</f>
        <v>330</v>
      </c>
      <c r="O38" s="174">
        <f>330</f>
        <v>330</v>
      </c>
      <c r="P38" s="174">
        <f>330</f>
        <v>330</v>
      </c>
      <c r="Q38" s="172">
        <f>330</f>
        <v>330</v>
      </c>
      <c r="R38" s="190">
        <f>330</f>
        <v>330</v>
      </c>
      <c r="S38" s="172">
        <f>R38</f>
        <v>330</v>
      </c>
      <c r="T38" s="164"/>
    </row>
    <row r="39" spans="1:20" s="4" customFormat="1" ht="69" customHeight="1">
      <c r="A39" s="183"/>
      <c r="B39" s="184"/>
      <c r="C39" s="185"/>
      <c r="D39" s="186"/>
      <c r="E39" s="102" t="s">
        <v>191</v>
      </c>
      <c r="F39" s="102" t="s">
        <v>222</v>
      </c>
      <c r="G39" s="130" t="s">
        <v>188</v>
      </c>
      <c r="H39" s="163" t="s">
        <v>210</v>
      </c>
      <c r="I39" s="163" t="s">
        <v>42</v>
      </c>
      <c r="J39" s="163" t="s">
        <v>211</v>
      </c>
      <c r="K39" s="163" t="s">
        <v>238</v>
      </c>
      <c r="L39" s="181"/>
      <c r="M39" s="181"/>
      <c r="N39" s="182"/>
      <c r="O39" s="182"/>
      <c r="P39" s="182"/>
      <c r="Q39" s="193"/>
      <c r="R39" s="191"/>
      <c r="S39" s="193"/>
      <c r="T39" s="171"/>
    </row>
    <row r="40" spans="1:20" s="4" customFormat="1" ht="107.25" customHeight="1">
      <c r="A40" s="176"/>
      <c r="B40" s="170"/>
      <c r="C40" s="158"/>
      <c r="D40" s="153"/>
      <c r="E40" s="107" t="s">
        <v>208</v>
      </c>
      <c r="F40" s="107" t="s">
        <v>42</v>
      </c>
      <c r="G40" s="131" t="s">
        <v>209</v>
      </c>
      <c r="H40" s="138"/>
      <c r="I40" s="138"/>
      <c r="J40" s="138"/>
      <c r="K40" s="138"/>
      <c r="L40" s="142"/>
      <c r="M40" s="142"/>
      <c r="N40" s="175"/>
      <c r="O40" s="175"/>
      <c r="P40" s="175"/>
      <c r="Q40" s="173"/>
      <c r="R40" s="192"/>
      <c r="S40" s="173"/>
      <c r="T40" s="165"/>
    </row>
    <row r="41" spans="1:20" s="4" customFormat="1" ht="12.75" customHeight="1">
      <c r="A41" s="166" t="s">
        <v>7</v>
      </c>
      <c r="B41" s="169" t="s">
        <v>67</v>
      </c>
      <c r="C41" s="154" t="s">
        <v>68</v>
      </c>
      <c r="D41" s="152" t="s">
        <v>59</v>
      </c>
      <c r="E41" s="101"/>
      <c r="F41" s="101"/>
      <c r="G41" s="101"/>
      <c r="H41" s="101"/>
      <c r="I41" s="101"/>
      <c r="J41" s="101"/>
      <c r="K41" s="101"/>
      <c r="L41" s="141"/>
      <c r="M41" s="141"/>
      <c r="N41" s="174">
        <v>1916.6</v>
      </c>
      <c r="O41" s="174">
        <v>1734.3</v>
      </c>
      <c r="P41" s="174">
        <f>391.1+300+1460</f>
        <v>2151.1</v>
      </c>
      <c r="Q41" s="172">
        <f>500+530+230+300</f>
        <v>1560</v>
      </c>
      <c r="R41" s="190">
        <f>530+400+230+100</f>
        <v>1260</v>
      </c>
      <c r="S41" s="172">
        <f>R41</f>
        <v>1260</v>
      </c>
      <c r="T41" s="164"/>
    </row>
    <row r="42" spans="1:20" s="4" customFormat="1" ht="82.5" customHeight="1">
      <c r="A42" s="176"/>
      <c r="B42" s="170"/>
      <c r="C42" s="158"/>
      <c r="D42" s="153"/>
      <c r="E42" s="107" t="s">
        <v>191</v>
      </c>
      <c r="F42" s="107" t="s">
        <v>223</v>
      </c>
      <c r="G42" s="107" t="s">
        <v>188</v>
      </c>
      <c r="H42" s="107"/>
      <c r="I42" s="107"/>
      <c r="J42" s="114"/>
      <c r="K42" s="107" t="s">
        <v>29</v>
      </c>
      <c r="L42" s="142"/>
      <c r="M42" s="142"/>
      <c r="N42" s="175"/>
      <c r="O42" s="175"/>
      <c r="P42" s="175"/>
      <c r="Q42" s="173"/>
      <c r="R42" s="192"/>
      <c r="S42" s="173"/>
      <c r="T42" s="165"/>
    </row>
    <row r="43" spans="1:20" s="4" customFormat="1" ht="12.75" customHeight="1">
      <c r="A43" s="166" t="s">
        <v>15</v>
      </c>
      <c r="B43" s="169" t="s">
        <v>69</v>
      </c>
      <c r="C43" s="154" t="s">
        <v>70</v>
      </c>
      <c r="D43" s="152" t="s">
        <v>59</v>
      </c>
      <c r="E43" s="101"/>
      <c r="F43" s="101"/>
      <c r="G43" s="137" t="s">
        <v>188</v>
      </c>
      <c r="H43" s="101"/>
      <c r="I43" s="101"/>
      <c r="J43" s="101"/>
      <c r="K43" s="101"/>
      <c r="L43" s="141"/>
      <c r="M43" s="141"/>
      <c r="N43" s="174">
        <v>345</v>
      </c>
      <c r="O43" s="174">
        <v>345</v>
      </c>
      <c r="P43" s="174">
        <f>250+200</f>
        <v>450</v>
      </c>
      <c r="Q43" s="172">
        <f>250+200</f>
        <v>450</v>
      </c>
      <c r="R43" s="190">
        <f>200+200</f>
        <v>400</v>
      </c>
      <c r="S43" s="172">
        <f>R43</f>
        <v>400</v>
      </c>
      <c r="T43" s="164"/>
    </row>
    <row r="44" spans="1:20" s="4" customFormat="1" ht="82.5" customHeight="1">
      <c r="A44" s="176"/>
      <c r="B44" s="170"/>
      <c r="C44" s="158"/>
      <c r="D44" s="153"/>
      <c r="E44" s="107" t="s">
        <v>191</v>
      </c>
      <c r="F44" s="107" t="s">
        <v>213</v>
      </c>
      <c r="G44" s="138"/>
      <c r="H44" s="107"/>
      <c r="I44" s="107"/>
      <c r="J44" s="114"/>
      <c r="K44" s="107" t="s">
        <v>30</v>
      </c>
      <c r="L44" s="142"/>
      <c r="M44" s="142"/>
      <c r="N44" s="175"/>
      <c r="O44" s="175"/>
      <c r="P44" s="175"/>
      <c r="Q44" s="173"/>
      <c r="R44" s="192"/>
      <c r="S44" s="173"/>
      <c r="T44" s="165"/>
    </row>
    <row r="45" spans="1:20" s="4" customFormat="1" ht="12.75" customHeight="1">
      <c r="A45" s="166" t="s">
        <v>164</v>
      </c>
      <c r="B45" s="169" t="s">
        <v>71</v>
      </c>
      <c r="C45" s="154" t="s">
        <v>72</v>
      </c>
      <c r="D45" s="152" t="s">
        <v>59</v>
      </c>
      <c r="E45" s="101"/>
      <c r="F45" s="101"/>
      <c r="G45" s="137" t="s">
        <v>188</v>
      </c>
      <c r="H45" s="101"/>
      <c r="I45" s="101"/>
      <c r="J45" s="101"/>
      <c r="K45" s="124"/>
      <c r="L45" s="141"/>
      <c r="M45" s="141"/>
      <c r="N45" s="174">
        <v>3420.7</v>
      </c>
      <c r="O45" s="174">
        <v>2692.6</v>
      </c>
      <c r="P45" s="174">
        <f>4200+420</f>
        <v>4620</v>
      </c>
      <c r="Q45" s="172">
        <f>3310+420</f>
        <v>3730</v>
      </c>
      <c r="R45" s="190">
        <f>2663.4+400</f>
        <v>3063.4</v>
      </c>
      <c r="S45" s="172">
        <f>R45</f>
        <v>3063.4</v>
      </c>
      <c r="T45" s="164"/>
    </row>
    <row r="46" spans="1:20" s="19" customFormat="1" ht="84.75" customHeight="1">
      <c r="A46" s="176"/>
      <c r="B46" s="170"/>
      <c r="C46" s="158"/>
      <c r="D46" s="153"/>
      <c r="E46" s="110" t="s">
        <v>191</v>
      </c>
      <c r="F46" s="110" t="s">
        <v>212</v>
      </c>
      <c r="G46" s="138"/>
      <c r="H46" s="110" t="s">
        <v>44</v>
      </c>
      <c r="I46" s="110" t="s">
        <v>42</v>
      </c>
      <c r="J46" s="110"/>
      <c r="K46" s="110" t="s">
        <v>29</v>
      </c>
      <c r="L46" s="142"/>
      <c r="M46" s="142"/>
      <c r="N46" s="175"/>
      <c r="O46" s="175"/>
      <c r="P46" s="175"/>
      <c r="Q46" s="173"/>
      <c r="R46" s="192"/>
      <c r="S46" s="173"/>
      <c r="T46" s="165"/>
    </row>
    <row r="47" spans="1:20" s="19" customFormat="1" ht="15.75">
      <c r="A47" s="166" t="s">
        <v>140</v>
      </c>
      <c r="B47" s="179" t="s">
        <v>144</v>
      </c>
      <c r="C47" s="157" t="s">
        <v>143</v>
      </c>
      <c r="D47" s="152" t="s">
        <v>175</v>
      </c>
      <c r="E47" s="159" t="s">
        <v>191</v>
      </c>
      <c r="F47" s="159">
        <v>15</v>
      </c>
      <c r="G47" s="137" t="s">
        <v>188</v>
      </c>
      <c r="H47" s="159"/>
      <c r="I47" s="159"/>
      <c r="J47" s="159"/>
      <c r="K47" s="159" t="s">
        <v>148</v>
      </c>
      <c r="L47" s="177"/>
      <c r="M47" s="177"/>
      <c r="N47" s="172">
        <v>202</v>
      </c>
      <c r="O47" s="172">
        <f>202</f>
        <v>202</v>
      </c>
      <c r="P47" s="172">
        <f>0</f>
        <v>0</v>
      </c>
      <c r="Q47" s="172">
        <v>0</v>
      </c>
      <c r="R47" s="190">
        <v>0</v>
      </c>
      <c r="S47" s="172">
        <v>0</v>
      </c>
      <c r="T47" s="51"/>
    </row>
    <row r="48" spans="1:20" s="19" customFormat="1" ht="299.25" customHeight="1">
      <c r="A48" s="167"/>
      <c r="B48" s="180"/>
      <c r="C48" s="158"/>
      <c r="D48" s="153"/>
      <c r="E48" s="160"/>
      <c r="F48" s="160"/>
      <c r="G48" s="138"/>
      <c r="H48" s="160"/>
      <c r="I48" s="160"/>
      <c r="J48" s="160"/>
      <c r="K48" s="160"/>
      <c r="L48" s="178"/>
      <c r="M48" s="178"/>
      <c r="N48" s="173"/>
      <c r="O48" s="173"/>
      <c r="P48" s="173"/>
      <c r="Q48" s="173"/>
      <c r="R48" s="192"/>
      <c r="S48" s="173"/>
      <c r="T48" s="51"/>
    </row>
    <row r="49" spans="1:20" s="4" customFormat="1" ht="12.75" customHeight="1">
      <c r="A49" s="166" t="s">
        <v>165</v>
      </c>
      <c r="B49" s="169" t="s">
        <v>73</v>
      </c>
      <c r="C49" s="154" t="s">
        <v>74</v>
      </c>
      <c r="D49" s="152" t="s">
        <v>59</v>
      </c>
      <c r="E49" s="101"/>
      <c r="F49" s="101"/>
      <c r="G49" s="137" t="s">
        <v>188</v>
      </c>
      <c r="H49" s="101"/>
      <c r="I49" s="101"/>
      <c r="J49" s="101"/>
      <c r="K49" s="101"/>
      <c r="L49" s="141"/>
      <c r="M49" s="141"/>
      <c r="N49" s="174">
        <f>1.8</f>
        <v>1.8</v>
      </c>
      <c r="O49" s="174">
        <f>1.8</f>
        <v>1.8</v>
      </c>
      <c r="P49" s="174">
        <f>1.6+26.3</f>
        <v>27.900000000000002</v>
      </c>
      <c r="Q49" s="172">
        <v>0</v>
      </c>
      <c r="R49" s="190">
        <v>0</v>
      </c>
      <c r="S49" s="172">
        <v>0</v>
      </c>
      <c r="T49" s="164"/>
    </row>
    <row r="50" spans="1:20" s="4" customFormat="1" ht="105.75" customHeight="1">
      <c r="A50" s="176"/>
      <c r="B50" s="170"/>
      <c r="C50" s="158"/>
      <c r="D50" s="153"/>
      <c r="E50" s="107" t="s">
        <v>191</v>
      </c>
      <c r="F50" s="107" t="s">
        <v>224</v>
      </c>
      <c r="G50" s="138"/>
      <c r="H50" s="107"/>
      <c r="I50" s="107" t="s">
        <v>42</v>
      </c>
      <c r="J50" s="125"/>
      <c r="K50" s="107" t="s">
        <v>31</v>
      </c>
      <c r="L50" s="142"/>
      <c r="M50" s="142"/>
      <c r="N50" s="175"/>
      <c r="O50" s="175"/>
      <c r="P50" s="175"/>
      <c r="Q50" s="173"/>
      <c r="R50" s="192"/>
      <c r="S50" s="173"/>
      <c r="T50" s="165"/>
    </row>
    <row r="51" spans="1:20" s="4" customFormat="1" ht="12.75" customHeight="1">
      <c r="A51" s="166" t="s">
        <v>166</v>
      </c>
      <c r="B51" s="169" t="s">
        <v>75</v>
      </c>
      <c r="C51" s="154" t="s">
        <v>76</v>
      </c>
      <c r="D51" s="152" t="s">
        <v>59</v>
      </c>
      <c r="E51" s="101"/>
      <c r="F51" s="101"/>
      <c r="G51" s="137" t="s">
        <v>188</v>
      </c>
      <c r="H51" s="101"/>
      <c r="I51" s="101"/>
      <c r="J51" s="101"/>
      <c r="K51" s="101"/>
      <c r="L51" s="141"/>
      <c r="M51" s="141"/>
      <c r="N51" s="174">
        <v>1474.5</v>
      </c>
      <c r="O51" s="174">
        <v>1421.3</v>
      </c>
      <c r="P51" s="174">
        <f>147+1200</f>
        <v>1347</v>
      </c>
      <c r="Q51" s="172">
        <v>1887</v>
      </c>
      <c r="R51" s="190">
        <v>1747</v>
      </c>
      <c r="S51" s="172">
        <f>R51</f>
        <v>1747</v>
      </c>
      <c r="T51" s="164"/>
    </row>
    <row r="52" spans="1:20" s="4" customFormat="1" ht="96.75" customHeight="1">
      <c r="A52" s="176"/>
      <c r="B52" s="170"/>
      <c r="C52" s="158"/>
      <c r="D52" s="153"/>
      <c r="E52" s="107" t="s">
        <v>191</v>
      </c>
      <c r="F52" s="107" t="s">
        <v>225</v>
      </c>
      <c r="G52" s="138"/>
      <c r="H52" s="107" t="s">
        <v>44</v>
      </c>
      <c r="I52" s="107" t="s">
        <v>42</v>
      </c>
      <c r="J52" s="107"/>
      <c r="K52" s="107" t="s">
        <v>32</v>
      </c>
      <c r="L52" s="142"/>
      <c r="M52" s="142"/>
      <c r="N52" s="175"/>
      <c r="O52" s="175"/>
      <c r="P52" s="175"/>
      <c r="Q52" s="173"/>
      <c r="R52" s="192"/>
      <c r="S52" s="173"/>
      <c r="T52" s="165"/>
    </row>
    <row r="53" spans="1:20" s="4" customFormat="1" ht="12.75" customHeight="1" hidden="1">
      <c r="A53" s="166" t="s">
        <v>167</v>
      </c>
      <c r="B53" s="169" t="s">
        <v>77</v>
      </c>
      <c r="C53" s="154" t="s">
        <v>78</v>
      </c>
      <c r="D53" s="152"/>
      <c r="E53" s="101"/>
      <c r="F53" s="101"/>
      <c r="G53" s="137"/>
      <c r="H53" s="101"/>
      <c r="I53" s="101"/>
      <c r="J53" s="101"/>
      <c r="K53" s="101"/>
      <c r="L53" s="141"/>
      <c r="M53" s="141"/>
      <c r="N53" s="174">
        <v>0</v>
      </c>
      <c r="O53" s="174">
        <v>0</v>
      </c>
      <c r="P53" s="174">
        <v>0</v>
      </c>
      <c r="Q53" s="174">
        <v>0</v>
      </c>
      <c r="R53" s="216">
        <v>0</v>
      </c>
      <c r="S53" s="174">
        <v>0</v>
      </c>
      <c r="T53" s="164"/>
    </row>
    <row r="54" spans="1:20" s="4" customFormat="1" ht="109.5" customHeight="1" hidden="1">
      <c r="A54" s="176"/>
      <c r="B54" s="170"/>
      <c r="C54" s="158"/>
      <c r="D54" s="153"/>
      <c r="E54" s="107"/>
      <c r="F54" s="107"/>
      <c r="G54" s="138"/>
      <c r="H54" s="107" t="s">
        <v>226</v>
      </c>
      <c r="I54" s="107">
        <v>5</v>
      </c>
      <c r="J54" s="107" t="s">
        <v>227</v>
      </c>
      <c r="K54" s="107"/>
      <c r="L54" s="142"/>
      <c r="M54" s="142"/>
      <c r="N54" s="175"/>
      <c r="O54" s="175"/>
      <c r="P54" s="175"/>
      <c r="Q54" s="175"/>
      <c r="R54" s="217"/>
      <c r="S54" s="175"/>
      <c r="T54" s="165"/>
    </row>
    <row r="55" spans="1:20" s="4" customFormat="1" ht="90.75" customHeight="1">
      <c r="A55" s="52" t="s">
        <v>168</v>
      </c>
      <c r="B55" s="113" t="s">
        <v>170</v>
      </c>
      <c r="C55" s="105" t="s">
        <v>154</v>
      </c>
      <c r="D55" s="112" t="s">
        <v>171</v>
      </c>
      <c r="E55" s="107" t="s">
        <v>228</v>
      </c>
      <c r="F55" s="107" t="s">
        <v>229</v>
      </c>
      <c r="G55" s="107" t="s">
        <v>188</v>
      </c>
      <c r="H55" s="107" t="s">
        <v>231</v>
      </c>
      <c r="I55" s="107"/>
      <c r="J55" s="107" t="s">
        <v>230</v>
      </c>
      <c r="K55" s="110" t="s">
        <v>28</v>
      </c>
      <c r="L55" s="53"/>
      <c r="M55" s="53" t="s">
        <v>239</v>
      </c>
      <c r="N55" s="54">
        <f>200</f>
        <v>200</v>
      </c>
      <c r="O55" s="54">
        <f>200</f>
        <v>200</v>
      </c>
      <c r="P55" s="54">
        <v>0</v>
      </c>
      <c r="Q55" s="75">
        <v>0</v>
      </c>
      <c r="R55" s="76">
        <v>0</v>
      </c>
      <c r="S55" s="75">
        <v>0</v>
      </c>
      <c r="T55" s="56"/>
    </row>
    <row r="56" spans="1:20" s="4" customFormat="1" ht="180" customHeight="1" hidden="1">
      <c r="A56" s="69" t="s">
        <v>169</v>
      </c>
      <c r="B56" s="113" t="s">
        <v>139</v>
      </c>
      <c r="C56" s="105" t="s">
        <v>141</v>
      </c>
      <c r="D56" s="112" t="s">
        <v>142</v>
      </c>
      <c r="E56" s="107" t="s">
        <v>41</v>
      </c>
      <c r="F56" s="107" t="s">
        <v>229</v>
      </c>
      <c r="G56" s="107" t="s">
        <v>188</v>
      </c>
      <c r="H56" s="107"/>
      <c r="I56" s="107"/>
      <c r="J56" s="107"/>
      <c r="K56" s="107" t="s">
        <v>19</v>
      </c>
      <c r="L56" s="53"/>
      <c r="M56" s="68"/>
      <c r="N56" s="54">
        <v>0</v>
      </c>
      <c r="O56" s="54">
        <v>0</v>
      </c>
      <c r="P56" s="54">
        <v>0</v>
      </c>
      <c r="Q56" s="58">
        <v>0</v>
      </c>
      <c r="R56" s="59">
        <v>0</v>
      </c>
      <c r="S56" s="58">
        <v>0</v>
      </c>
      <c r="T56" s="56"/>
    </row>
    <row r="57" spans="1:20" s="4" customFormat="1" ht="94.5" customHeight="1">
      <c r="A57" s="57" t="s">
        <v>128</v>
      </c>
      <c r="B57" s="99" t="s">
        <v>79</v>
      </c>
      <c r="C57" s="126" t="s">
        <v>80</v>
      </c>
      <c r="D57" s="20"/>
      <c r="E57" s="100"/>
      <c r="F57" s="100"/>
      <c r="G57" s="100"/>
      <c r="H57" s="100"/>
      <c r="I57" s="100"/>
      <c r="J57" s="100"/>
      <c r="K57" s="100"/>
      <c r="L57" s="46"/>
      <c r="M57" s="46"/>
      <c r="N57" s="47">
        <f aca="true" t="shared" si="1" ref="N57:S57">N58+N60</f>
        <v>499.4</v>
      </c>
      <c r="O57" s="47">
        <f t="shared" si="1"/>
        <v>499.4</v>
      </c>
      <c r="P57" s="47">
        <f t="shared" si="1"/>
        <v>511.9</v>
      </c>
      <c r="Q57" s="47">
        <f t="shared" si="1"/>
        <v>500.7</v>
      </c>
      <c r="R57" s="48">
        <f t="shared" si="1"/>
        <v>500.7</v>
      </c>
      <c r="S57" s="77">
        <f t="shared" si="1"/>
        <v>500.7</v>
      </c>
      <c r="T57" s="44"/>
    </row>
    <row r="58" spans="1:20" s="4" customFormat="1" ht="176.25" customHeight="1">
      <c r="A58" s="166" t="s">
        <v>0</v>
      </c>
      <c r="B58" s="137" t="s">
        <v>1</v>
      </c>
      <c r="C58" s="154" t="s">
        <v>81</v>
      </c>
      <c r="D58" s="152" t="s">
        <v>82</v>
      </c>
      <c r="E58" s="102" t="s">
        <v>191</v>
      </c>
      <c r="F58" s="102" t="s">
        <v>233</v>
      </c>
      <c r="G58" s="102"/>
      <c r="H58" s="101" t="s">
        <v>33</v>
      </c>
      <c r="I58" s="102"/>
      <c r="J58" s="121" t="s">
        <v>234</v>
      </c>
      <c r="K58" s="102" t="s">
        <v>173</v>
      </c>
      <c r="L58" s="141" t="s">
        <v>43</v>
      </c>
      <c r="M58" s="141" t="s">
        <v>43</v>
      </c>
      <c r="N58" s="174">
        <f>498.4</f>
        <v>498.4</v>
      </c>
      <c r="O58" s="174">
        <f>498.4</f>
        <v>498.4</v>
      </c>
      <c r="P58" s="174">
        <v>510.9</v>
      </c>
      <c r="Q58" s="172">
        <f>499.7</f>
        <v>499.7</v>
      </c>
      <c r="R58" s="190">
        <f>499.7</f>
        <v>499.7</v>
      </c>
      <c r="S58" s="172">
        <f>R58</f>
        <v>499.7</v>
      </c>
      <c r="T58" s="171"/>
    </row>
    <row r="59" spans="1:20" s="4" customFormat="1" ht="73.5" customHeight="1">
      <c r="A59" s="167"/>
      <c r="B59" s="138"/>
      <c r="C59" s="155"/>
      <c r="D59" s="153"/>
      <c r="E59" s="107" t="s">
        <v>232</v>
      </c>
      <c r="F59" s="107" t="s">
        <v>42</v>
      </c>
      <c r="G59" s="107"/>
      <c r="H59" s="107" t="s">
        <v>44</v>
      </c>
      <c r="I59" s="107" t="s">
        <v>42</v>
      </c>
      <c r="J59" s="107"/>
      <c r="K59" s="107"/>
      <c r="L59" s="142"/>
      <c r="M59" s="142"/>
      <c r="N59" s="175"/>
      <c r="O59" s="175"/>
      <c r="P59" s="175"/>
      <c r="Q59" s="173"/>
      <c r="R59" s="192"/>
      <c r="S59" s="173"/>
      <c r="T59" s="165"/>
    </row>
    <row r="60" spans="1:20" s="4" customFormat="1" ht="171" customHeight="1">
      <c r="A60" s="78" t="s">
        <v>153</v>
      </c>
      <c r="B60" s="103" t="s">
        <v>248</v>
      </c>
      <c r="C60" s="108" t="s">
        <v>247</v>
      </c>
      <c r="D60" s="112" t="s">
        <v>20</v>
      </c>
      <c r="E60" s="107" t="s">
        <v>191</v>
      </c>
      <c r="F60" s="107" t="s">
        <v>235</v>
      </c>
      <c r="G60" s="107" t="s">
        <v>188</v>
      </c>
      <c r="H60" s="107"/>
      <c r="I60" s="107"/>
      <c r="J60" s="107"/>
      <c r="K60" s="107"/>
      <c r="L60" s="53"/>
      <c r="M60" s="53"/>
      <c r="N60" s="54">
        <f>1</f>
        <v>1</v>
      </c>
      <c r="O60" s="54">
        <f>1</f>
        <v>1</v>
      </c>
      <c r="P60" s="54">
        <v>1</v>
      </c>
      <c r="Q60" s="55">
        <f>1</f>
        <v>1</v>
      </c>
      <c r="R60" s="79">
        <f>1</f>
        <v>1</v>
      </c>
      <c r="S60" s="55">
        <f>R60</f>
        <v>1</v>
      </c>
      <c r="T60" s="56"/>
    </row>
    <row r="61" spans="1:20" s="4" customFormat="1" ht="129" customHeight="1" hidden="1">
      <c r="A61" s="78" t="s">
        <v>150</v>
      </c>
      <c r="B61" s="93" t="s">
        <v>149</v>
      </c>
      <c r="C61" s="89" t="s">
        <v>152</v>
      </c>
      <c r="D61" s="92"/>
      <c r="E61" s="90"/>
      <c r="F61" s="90"/>
      <c r="G61" s="90"/>
      <c r="H61" s="90"/>
      <c r="I61" s="90"/>
      <c r="J61" s="90"/>
      <c r="K61" s="90"/>
      <c r="L61" s="53"/>
      <c r="M61" s="53"/>
      <c r="N61" s="80"/>
      <c r="O61" s="80"/>
      <c r="P61" s="81"/>
      <c r="Q61" s="81">
        <f>Q62</f>
        <v>0</v>
      </c>
      <c r="R61" s="81">
        <f>R62</f>
        <v>0</v>
      </c>
      <c r="S61" s="81">
        <f>S62</f>
        <v>0</v>
      </c>
      <c r="T61" s="82"/>
    </row>
    <row r="62" spans="1:20" s="15" customFormat="1" ht="69" customHeight="1" hidden="1">
      <c r="A62" s="83" t="s">
        <v>151</v>
      </c>
      <c r="B62" s="94" t="s">
        <v>17</v>
      </c>
      <c r="C62" s="94" t="s">
        <v>16</v>
      </c>
      <c r="D62" s="94" t="s">
        <v>18</v>
      </c>
      <c r="E62" s="95" t="s">
        <v>138</v>
      </c>
      <c r="F62" s="95" t="s">
        <v>42</v>
      </c>
      <c r="G62" s="95"/>
      <c r="H62" s="95" t="s">
        <v>44</v>
      </c>
      <c r="I62" s="95" t="s">
        <v>42</v>
      </c>
      <c r="J62" s="95"/>
      <c r="K62" s="95"/>
      <c r="L62" s="84"/>
      <c r="M62" s="84"/>
      <c r="N62" s="84"/>
      <c r="O62" s="84"/>
      <c r="P62" s="85"/>
      <c r="Q62" s="85"/>
      <c r="R62" s="85">
        <v>0</v>
      </c>
      <c r="S62" s="85">
        <v>0</v>
      </c>
      <c r="T62" s="86"/>
    </row>
    <row r="63" spans="1:20" s="4" customFormat="1" ht="15.75">
      <c r="A63" s="39" t="s">
        <v>127</v>
      </c>
      <c r="B63" s="91" t="s">
        <v>83</v>
      </c>
      <c r="C63" s="94"/>
      <c r="D63" s="94"/>
      <c r="E63" s="96"/>
      <c r="F63" s="96"/>
      <c r="G63" s="96"/>
      <c r="H63" s="96"/>
      <c r="I63" s="96"/>
      <c r="J63" s="96"/>
      <c r="K63" s="96"/>
      <c r="L63" s="53"/>
      <c r="M63" s="40"/>
      <c r="N63" s="63">
        <f aca="true" t="shared" si="2" ref="N63:S63">N11+N57+N61</f>
        <v>99205.5</v>
      </c>
      <c r="O63" s="63">
        <f t="shared" si="2"/>
        <v>90091.90000000001</v>
      </c>
      <c r="P63" s="63">
        <f t="shared" si="2"/>
        <v>75975.6</v>
      </c>
      <c r="Q63" s="63">
        <f t="shared" si="2"/>
        <v>53333.34</v>
      </c>
      <c r="R63" s="64">
        <f t="shared" si="2"/>
        <v>53004</v>
      </c>
      <c r="S63" s="87">
        <f t="shared" si="2"/>
        <v>53004</v>
      </c>
      <c r="T63" s="44"/>
    </row>
    <row r="64" spans="1:20" s="4" customFormat="1" ht="11.25">
      <c r="A64" s="5"/>
      <c r="B64" s="6"/>
      <c r="C64" s="5"/>
      <c r="D64" s="7"/>
      <c r="E64" s="5"/>
      <c r="F64" s="5"/>
      <c r="G64" s="5"/>
      <c r="H64" s="5"/>
      <c r="I64" s="5"/>
      <c r="J64" s="5"/>
      <c r="K64" s="5"/>
      <c r="L64" s="5"/>
      <c r="M64" s="5"/>
      <c r="N64" s="27"/>
      <c r="O64" s="27"/>
      <c r="P64" s="31"/>
      <c r="Q64" s="27"/>
      <c r="R64" s="24"/>
      <c r="S64" s="5"/>
      <c r="T64" s="17"/>
    </row>
    <row r="65" spans="1:20" s="4" customFormat="1" ht="11.25">
      <c r="A65" s="5"/>
      <c r="B65" s="6"/>
      <c r="C65" s="5"/>
      <c r="D65" s="7"/>
      <c r="E65" s="5"/>
      <c r="F65" s="5"/>
      <c r="G65" s="5"/>
      <c r="H65" s="5"/>
      <c r="I65" s="5"/>
      <c r="J65" s="5"/>
      <c r="K65" s="5"/>
      <c r="L65" s="5"/>
      <c r="M65" s="5"/>
      <c r="N65" s="27"/>
      <c r="O65" s="27"/>
      <c r="P65" s="31"/>
      <c r="Q65" s="28"/>
      <c r="R65" s="25"/>
      <c r="S65" s="5"/>
      <c r="T65" s="17"/>
    </row>
    <row r="66" spans="1:20" s="4" customFormat="1" ht="11.25">
      <c r="A66" s="5"/>
      <c r="B66" s="6"/>
      <c r="C66" s="5"/>
      <c r="D66" s="7"/>
      <c r="E66" s="5"/>
      <c r="F66" s="5"/>
      <c r="G66" s="5"/>
      <c r="H66" s="5"/>
      <c r="I66" s="5"/>
      <c r="J66" s="5"/>
      <c r="K66" s="5"/>
      <c r="L66" s="5"/>
      <c r="M66" s="5"/>
      <c r="N66" s="27"/>
      <c r="O66" s="27"/>
      <c r="P66" s="31"/>
      <c r="Q66" s="27"/>
      <c r="R66" s="24"/>
      <c r="S66" s="5"/>
      <c r="T66" s="17"/>
    </row>
    <row r="67" spans="1:20" s="4" customFormat="1" ht="11.25" hidden="1">
      <c r="A67" s="5"/>
      <c r="B67" s="6"/>
      <c r="C67" s="5"/>
      <c r="D67" s="7"/>
      <c r="E67" s="5"/>
      <c r="F67" s="5"/>
      <c r="G67" s="5"/>
      <c r="H67" s="5"/>
      <c r="I67" s="5"/>
      <c r="J67" s="5"/>
      <c r="K67" s="5"/>
      <c r="L67" s="5"/>
      <c r="M67" s="5"/>
      <c r="N67" s="27"/>
      <c r="O67" s="27"/>
      <c r="P67" s="31"/>
      <c r="Q67" s="28">
        <f>53446.1-Q63</f>
        <v>112.76000000000204</v>
      </c>
      <c r="R67" s="25">
        <f>53084.9-R63</f>
        <v>80.90000000000146</v>
      </c>
      <c r="S67" s="30">
        <f>52805.6-S63</f>
        <v>-198.40000000000146</v>
      </c>
      <c r="T67" s="17"/>
    </row>
    <row r="68" spans="1:20" s="4" customFormat="1" ht="11.25">
      <c r="A68" s="5"/>
      <c r="B68" s="6"/>
      <c r="C68" s="5"/>
      <c r="D68" s="7"/>
      <c r="E68" s="5"/>
      <c r="F68" s="5"/>
      <c r="G68" s="5"/>
      <c r="H68" s="5"/>
      <c r="I68" s="5"/>
      <c r="J68" s="5"/>
      <c r="K68" s="5"/>
      <c r="L68" s="5"/>
      <c r="M68" s="5"/>
      <c r="N68" s="29"/>
      <c r="O68" s="27"/>
      <c r="P68" s="29"/>
      <c r="Q68" s="29"/>
      <c r="R68" s="23"/>
      <c r="S68" s="8"/>
      <c r="T68" s="17"/>
    </row>
    <row r="69" spans="1:20" s="4" customFormat="1" ht="25.5" customHeight="1">
      <c r="A69" s="5"/>
      <c r="B69" s="156" t="s">
        <v>129</v>
      </c>
      <c r="C69" s="156"/>
      <c r="D69" s="156"/>
      <c r="E69" s="156"/>
      <c r="F69" s="5"/>
      <c r="G69" s="5"/>
      <c r="H69" s="5"/>
      <c r="I69" s="5"/>
      <c r="J69" s="5"/>
      <c r="K69" s="5"/>
      <c r="L69" s="5"/>
      <c r="M69" s="5"/>
      <c r="N69" s="29"/>
      <c r="O69" s="29"/>
      <c r="P69" s="29"/>
      <c r="Q69" s="29"/>
      <c r="R69" s="23"/>
      <c r="S69" s="8"/>
      <c r="T69" s="17"/>
    </row>
    <row r="70" spans="1:20" s="4" customFormat="1" ht="8.25" customHeight="1">
      <c r="A70" s="5"/>
      <c r="B70" s="88"/>
      <c r="C70" s="88"/>
      <c r="D70" s="88"/>
      <c r="E70" s="88"/>
      <c r="F70" s="5"/>
      <c r="G70" s="5"/>
      <c r="H70" s="5"/>
      <c r="I70" s="5"/>
      <c r="J70" s="5"/>
      <c r="K70" s="5"/>
      <c r="L70" s="5"/>
      <c r="M70" s="5"/>
      <c r="N70" s="29"/>
      <c r="O70" s="29"/>
      <c r="P70" s="29"/>
      <c r="Q70" s="29"/>
      <c r="R70" s="23"/>
      <c r="S70" s="8"/>
      <c r="T70" s="17"/>
    </row>
    <row r="71" spans="1:20" s="4" customFormat="1" ht="10.5" customHeight="1">
      <c r="A71" s="5"/>
      <c r="B71" s="88"/>
      <c r="C71" s="88"/>
      <c r="D71" s="88"/>
      <c r="E71" s="88"/>
      <c r="F71" s="5"/>
      <c r="G71" s="5"/>
      <c r="H71" s="5"/>
      <c r="I71" s="5"/>
      <c r="J71" s="5"/>
      <c r="K71" s="5"/>
      <c r="L71" s="5"/>
      <c r="M71" s="5"/>
      <c r="N71" s="29"/>
      <c r="O71" s="29"/>
      <c r="P71" s="29"/>
      <c r="Q71" s="29"/>
      <c r="R71" s="23"/>
      <c r="S71" s="8"/>
      <c r="T71" s="17"/>
    </row>
    <row r="72" spans="1:20" s="4" customFormat="1" ht="15.75">
      <c r="A72" s="5"/>
      <c r="B72" s="156" t="s">
        <v>184</v>
      </c>
      <c r="C72" s="156"/>
      <c r="D72" s="156"/>
      <c r="E72" s="156"/>
      <c r="F72" s="5"/>
      <c r="G72" s="5"/>
      <c r="H72" s="5"/>
      <c r="I72" s="5"/>
      <c r="J72" s="5"/>
      <c r="K72" s="5"/>
      <c r="L72" s="5"/>
      <c r="M72" s="5"/>
      <c r="N72" s="27"/>
      <c r="O72" s="27"/>
      <c r="P72" s="27"/>
      <c r="Q72" s="27"/>
      <c r="R72" s="23"/>
      <c r="S72" s="8"/>
      <c r="T72" s="17"/>
    </row>
    <row r="73" spans="1:20" s="4" customFormat="1" ht="11.25">
      <c r="A73" s="5"/>
      <c r="B73" s="6"/>
      <c r="C73" s="5"/>
      <c r="D73" s="7"/>
      <c r="E73" s="5"/>
      <c r="F73" s="5"/>
      <c r="G73" s="5"/>
      <c r="H73" s="5"/>
      <c r="I73" s="5"/>
      <c r="J73" s="5"/>
      <c r="K73" s="5"/>
      <c r="L73" s="5"/>
      <c r="M73" s="5"/>
      <c r="N73" s="27"/>
      <c r="O73" s="27"/>
      <c r="P73" s="29"/>
      <c r="Q73" s="27"/>
      <c r="R73" s="25"/>
      <c r="S73" s="5"/>
      <c r="T73" s="17"/>
    </row>
  </sheetData>
  <sheetProtection/>
  <mergeCells count="270">
    <mergeCell ref="Q51:Q52"/>
    <mergeCell ref="P58:P59"/>
    <mergeCell ref="Q58:Q59"/>
    <mergeCell ref="R58:R59"/>
    <mergeCell ref="S58:S59"/>
    <mergeCell ref="P53:P54"/>
    <mergeCell ref="Q53:Q54"/>
    <mergeCell ref="R53:R54"/>
    <mergeCell ref="S53:S54"/>
    <mergeCell ref="M58:M59"/>
    <mergeCell ref="N58:N59"/>
    <mergeCell ref="O58:O59"/>
    <mergeCell ref="P23:P24"/>
    <mergeCell ref="Q23:Q24"/>
    <mergeCell ref="L53:L54"/>
    <mergeCell ref="M53:M54"/>
    <mergeCell ref="N53:N54"/>
    <mergeCell ref="O53:O54"/>
    <mergeCell ref="P51:P52"/>
    <mergeCell ref="R23:R24"/>
    <mergeCell ref="S23:S24"/>
    <mergeCell ref="L23:L24"/>
    <mergeCell ref="M23:M24"/>
    <mergeCell ref="N23:N24"/>
    <mergeCell ref="O23:O24"/>
    <mergeCell ref="R21:R22"/>
    <mergeCell ref="S21:S22"/>
    <mergeCell ref="L21:L22"/>
    <mergeCell ref="M21:M22"/>
    <mergeCell ref="N21:N22"/>
    <mergeCell ref="O21:O22"/>
    <mergeCell ref="P21:P22"/>
    <mergeCell ref="Q21:Q22"/>
    <mergeCell ref="R19:R20"/>
    <mergeCell ref="S19:S20"/>
    <mergeCell ref="L19:L20"/>
    <mergeCell ref="M19:M20"/>
    <mergeCell ref="N19:N20"/>
    <mergeCell ref="O19:O20"/>
    <mergeCell ref="P19:P20"/>
    <mergeCell ref="Q19:Q20"/>
    <mergeCell ref="Q49:Q50"/>
    <mergeCell ref="Q38:Q40"/>
    <mergeCell ref="R51:R52"/>
    <mergeCell ref="S51:S52"/>
    <mergeCell ref="S41:S42"/>
    <mergeCell ref="R43:R44"/>
    <mergeCell ref="R49:R50"/>
    <mergeCell ref="S49:S50"/>
    <mergeCell ref="S47:S48"/>
    <mergeCell ref="R38:R40"/>
    <mergeCell ref="L51:L52"/>
    <mergeCell ref="M51:M52"/>
    <mergeCell ref="N51:N52"/>
    <mergeCell ref="O51:O52"/>
    <mergeCell ref="S43:S44"/>
    <mergeCell ref="L49:L50"/>
    <mergeCell ref="M49:M50"/>
    <mergeCell ref="N49:N50"/>
    <mergeCell ref="O49:O50"/>
    <mergeCell ref="P49:P50"/>
    <mergeCell ref="S38:S40"/>
    <mergeCell ref="O38:O40"/>
    <mergeCell ref="P38:P40"/>
    <mergeCell ref="Q41:Q42"/>
    <mergeCell ref="R41:R42"/>
    <mergeCell ref="N29:N31"/>
    <mergeCell ref="O29:O31"/>
    <mergeCell ref="S35:S37"/>
    <mergeCell ref="R35:R37"/>
    <mergeCell ref="S29:S31"/>
    <mergeCell ref="Q26:Q28"/>
    <mergeCell ref="R26:R28"/>
    <mergeCell ref="S26:S28"/>
    <mergeCell ref="Q35:Q37"/>
    <mergeCell ref="Q32:Q34"/>
    <mergeCell ref="Q29:Q31"/>
    <mergeCell ref="R29:R31"/>
    <mergeCell ref="Q43:Q44"/>
    <mergeCell ref="L43:L44"/>
    <mergeCell ref="M43:M44"/>
    <mergeCell ref="M32:M34"/>
    <mergeCell ref="L29:L31"/>
    <mergeCell ref="M29:M31"/>
    <mergeCell ref="L35:L37"/>
    <mergeCell ref="M35:M37"/>
    <mergeCell ref="N35:N37"/>
    <mergeCell ref="P29:P31"/>
    <mergeCell ref="O45:O46"/>
    <mergeCell ref="P45:P46"/>
    <mergeCell ref="L26:L28"/>
    <mergeCell ref="M26:M28"/>
    <mergeCell ref="N26:N28"/>
    <mergeCell ref="O26:O28"/>
    <mergeCell ref="P26:P28"/>
    <mergeCell ref="O35:O37"/>
    <mergeCell ref="P35:P37"/>
    <mergeCell ref="N43:N44"/>
    <mergeCell ref="I47:I48"/>
    <mergeCell ref="J47:J48"/>
    <mergeCell ref="P47:P48"/>
    <mergeCell ref="Q47:Q48"/>
    <mergeCell ref="R47:R48"/>
    <mergeCell ref="R45:R46"/>
    <mergeCell ref="Q45:Q46"/>
    <mergeCell ref="M47:M48"/>
    <mergeCell ref="N47:N48"/>
    <mergeCell ref="O47:O48"/>
    <mergeCell ref="T6:T8"/>
    <mergeCell ref="E7:G7"/>
    <mergeCell ref="H7:J7"/>
    <mergeCell ref="K7:M7"/>
    <mergeCell ref="N7:O7"/>
    <mergeCell ref="F12:F13"/>
    <mergeCell ref="G12:G14"/>
    <mergeCell ref="H12:H14"/>
    <mergeCell ref="T12:T14"/>
    <mergeCell ref="E12:E13"/>
    <mergeCell ref="A6:C8"/>
    <mergeCell ref="D6:D8"/>
    <mergeCell ref="E6:M6"/>
    <mergeCell ref="N6:S6"/>
    <mergeCell ref="P7:P8"/>
    <mergeCell ref="Q7:Q8"/>
    <mergeCell ref="R7:S7"/>
    <mergeCell ref="A12:A14"/>
    <mergeCell ref="B12:B14"/>
    <mergeCell ref="C12:C14"/>
    <mergeCell ref="D12:D14"/>
    <mergeCell ref="A19:A20"/>
    <mergeCell ref="B19:B20"/>
    <mergeCell ref="C19:C20"/>
    <mergeCell ref="D19:D20"/>
    <mergeCell ref="T19:T20"/>
    <mergeCell ref="L12:L14"/>
    <mergeCell ref="M12:M14"/>
    <mergeCell ref="I12:I14"/>
    <mergeCell ref="N12:N14"/>
    <mergeCell ref="O12:O14"/>
    <mergeCell ref="P12:P14"/>
    <mergeCell ref="Q12:Q14"/>
    <mergeCell ref="R12:R14"/>
    <mergeCell ref="S12:S14"/>
    <mergeCell ref="T21:T22"/>
    <mergeCell ref="A23:A24"/>
    <mergeCell ref="B23:B24"/>
    <mergeCell ref="C23:C24"/>
    <mergeCell ref="D23:D24"/>
    <mergeCell ref="T23:T24"/>
    <mergeCell ref="A21:A22"/>
    <mergeCell ref="B21:B22"/>
    <mergeCell ref="C21:C22"/>
    <mergeCell ref="D21:D22"/>
    <mergeCell ref="T26:T28"/>
    <mergeCell ref="A29:A31"/>
    <mergeCell ref="B29:B31"/>
    <mergeCell ref="C29:C31"/>
    <mergeCell ref="D29:D31"/>
    <mergeCell ref="T29:T31"/>
    <mergeCell ref="A26:A28"/>
    <mergeCell ref="B26:B28"/>
    <mergeCell ref="C26:C28"/>
    <mergeCell ref="D26:D28"/>
    <mergeCell ref="D32:D34"/>
    <mergeCell ref="T32:T34"/>
    <mergeCell ref="N33:N34"/>
    <mergeCell ref="O33:O34"/>
    <mergeCell ref="P33:P34"/>
    <mergeCell ref="R32:R34"/>
    <mergeCell ref="S32:S34"/>
    <mergeCell ref="L32:L34"/>
    <mergeCell ref="T35:T37"/>
    <mergeCell ref="A38:A40"/>
    <mergeCell ref="B38:B40"/>
    <mergeCell ref="C38:C40"/>
    <mergeCell ref="D38:D40"/>
    <mergeCell ref="T38:T40"/>
    <mergeCell ref="A35:A37"/>
    <mergeCell ref="B35:B37"/>
    <mergeCell ref="C35:C37"/>
    <mergeCell ref="D35:D37"/>
    <mergeCell ref="T41:T42"/>
    <mergeCell ref="A43:A44"/>
    <mergeCell ref="B43:B44"/>
    <mergeCell ref="C43:C44"/>
    <mergeCell ref="D43:D44"/>
    <mergeCell ref="T43:T44"/>
    <mergeCell ref="O41:O42"/>
    <mergeCell ref="P41:P42"/>
    <mergeCell ref="M41:M42"/>
    <mergeCell ref="N41:N42"/>
    <mergeCell ref="H39:H40"/>
    <mergeCell ref="I39:I40"/>
    <mergeCell ref="J39:J40"/>
    <mergeCell ref="M38:M40"/>
    <mergeCell ref="N38:N40"/>
    <mergeCell ref="L38:L40"/>
    <mergeCell ref="K39:K40"/>
    <mergeCell ref="O43:O44"/>
    <mergeCell ref="P43:P44"/>
    <mergeCell ref="A41:A42"/>
    <mergeCell ref="B41:B42"/>
    <mergeCell ref="C41:C42"/>
    <mergeCell ref="D41:D42"/>
    <mergeCell ref="L41:L42"/>
    <mergeCell ref="L47:L48"/>
    <mergeCell ref="T45:T46"/>
    <mergeCell ref="A49:A50"/>
    <mergeCell ref="B49:B50"/>
    <mergeCell ref="C49:C50"/>
    <mergeCell ref="D49:D50"/>
    <mergeCell ref="A45:A46"/>
    <mergeCell ref="B45:B46"/>
    <mergeCell ref="A47:A48"/>
    <mergeCell ref="B47:B48"/>
    <mergeCell ref="A53:A54"/>
    <mergeCell ref="B53:B54"/>
    <mergeCell ref="C53:C54"/>
    <mergeCell ref="D53:D54"/>
    <mergeCell ref="A51:A52"/>
    <mergeCell ref="E47:E48"/>
    <mergeCell ref="D47:D48"/>
    <mergeCell ref="T58:T59"/>
    <mergeCell ref="C45:C46"/>
    <mergeCell ref="D45:D46"/>
    <mergeCell ref="L45:L46"/>
    <mergeCell ref="M45:M46"/>
    <mergeCell ref="T51:T52"/>
    <mergeCell ref="T49:T50"/>
    <mergeCell ref="S45:S46"/>
    <mergeCell ref="N45:N46"/>
    <mergeCell ref="K47:K48"/>
    <mergeCell ref="J12:J14"/>
    <mergeCell ref="T53:T54"/>
    <mergeCell ref="A58:A59"/>
    <mergeCell ref="H32:H34"/>
    <mergeCell ref="B69:E69"/>
    <mergeCell ref="K32:K34"/>
    <mergeCell ref="H26:H28"/>
    <mergeCell ref="K26:K28"/>
    <mergeCell ref="B51:B52"/>
    <mergeCell ref="C51:C52"/>
    <mergeCell ref="B72:E72"/>
    <mergeCell ref="C47:C48"/>
    <mergeCell ref="F47:F48"/>
    <mergeCell ref="G47:G48"/>
    <mergeCell ref="H47:H48"/>
    <mergeCell ref="A2:T2"/>
    <mergeCell ref="A3:T3"/>
    <mergeCell ref="A4:T4"/>
    <mergeCell ref="A5:T5"/>
    <mergeCell ref="K12:K14"/>
    <mergeCell ref="L58:L59"/>
    <mergeCell ref="A32:A34"/>
    <mergeCell ref="B32:B34"/>
    <mergeCell ref="C32:C34"/>
    <mergeCell ref="I32:I34"/>
    <mergeCell ref="J32:J34"/>
    <mergeCell ref="D51:D52"/>
    <mergeCell ref="B58:B59"/>
    <mergeCell ref="C58:C59"/>
    <mergeCell ref="D58:D59"/>
    <mergeCell ref="G49:G50"/>
    <mergeCell ref="G51:G52"/>
    <mergeCell ref="G53:G54"/>
    <mergeCell ref="G19:G20"/>
    <mergeCell ref="G21:G22"/>
    <mergeCell ref="G23:G24"/>
    <mergeCell ref="G43:G44"/>
    <mergeCell ref="G45:G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2015-06-22T06:21:42Z</cp:lastPrinted>
  <dcterms:created xsi:type="dcterms:W3CDTF">2007-10-09T08:43:44Z</dcterms:created>
  <dcterms:modified xsi:type="dcterms:W3CDTF">2016-07-25T10:13:15Z</dcterms:modified>
  <cp:category/>
  <cp:version/>
  <cp:contentType/>
  <cp:contentStatus/>
</cp:coreProperties>
</file>